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05" windowHeight="6720" activeTab="0"/>
  </bookViews>
  <sheets>
    <sheet name="Principal" sheetId="1" r:id="rId1"/>
    <sheet name="Casos_simulados" sheetId="2" r:id="rId2"/>
    <sheet name="Plan4" sheetId="3" r:id="rId3"/>
  </sheets>
  <externalReferences>
    <externalReference r:id="rId6"/>
  </externalReferences>
  <definedNames>
    <definedName name="C_nr_t_sim">'Principal'!$I$13</definedName>
    <definedName name="C_real_t_sim">'Principal'!#REF!</definedName>
    <definedName name="C_t0">'Principal'!$E$5</definedName>
    <definedName name="Cost_other">'Principal'!$B$10</definedName>
    <definedName name="Equil_LP_C">'Principal'!$E$6</definedName>
    <definedName name="Equil_LP_P">'Principal'!$B$6</definedName>
    <definedName name="eta_C">'Principal'!$E$8</definedName>
    <definedName name="eta_P">'Principal'!$B$8</definedName>
    <definedName name="Investment">'Principal'!$B$34</definedName>
    <definedName name="P_nr_t_sim">'Principal'!$I$12</definedName>
    <definedName name="P_real_t_sim">'Principal'!$E$12</definedName>
    <definedName name="P_t0">'Principal'!$B$5</definedName>
    <definedName name="Q_">'Principal'!$B$9</definedName>
    <definedName name="r_">'Principal'!$B$11</definedName>
    <definedName name="t_simula">'Principal'!$B$12</definedName>
    <definedName name="Tax_rate">'Principal'!$B$13</definedName>
    <definedName name="taxa_ajust_risco">'Principal'!$F$10</definedName>
    <definedName name="time_to_expir">'Casos_simulados'!#REF!</definedName>
    <definedName name="volatility_C">'Principal'!$E$7</definedName>
    <definedName name="volatility_P">'Principal'!$B$7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Marco Antonio G. Dias</author>
  </authors>
  <commentList>
    <comment ref="D5" authorId="0">
      <text>
        <r>
          <rPr>
            <b/>
            <sz val="8"/>
            <rFont val="Tahoma"/>
            <family val="0"/>
          </rPr>
          <t>Marco Antonio G. Dias:</t>
        </r>
        <r>
          <rPr>
            <sz val="8"/>
            <rFont val="Tahoma"/>
            <family val="0"/>
          </rPr>
          <t xml:space="preserve">
Custo da energia para obter uma unidade de produto.</t>
        </r>
      </text>
    </comment>
    <comment ref="A22" authorId="0">
      <text>
        <r>
          <rPr>
            <b/>
            <sz val="8"/>
            <rFont val="Tahoma"/>
            <family val="0"/>
          </rPr>
          <t>Marco Antonio G. Dias:</t>
        </r>
        <r>
          <rPr>
            <sz val="8"/>
            <rFont val="Tahoma"/>
            <family val="0"/>
          </rPr>
          <t xml:space="preserve">
t = 0 é o ano 2006.</t>
        </r>
      </text>
    </comment>
    <comment ref="A28" authorId="0">
      <text>
        <r>
          <rPr>
            <b/>
            <sz val="8"/>
            <rFont val="Tahoma"/>
            <family val="0"/>
          </rPr>
          <t>Marco Antonio G. Dias:</t>
        </r>
        <r>
          <rPr>
            <sz val="8"/>
            <rFont val="Tahoma"/>
            <family val="0"/>
          </rPr>
          <t xml:space="preserve">
Atualizado em t = 1 (que é 2007)</t>
        </r>
      </text>
    </comment>
    <comment ref="E10" authorId="0">
      <text>
        <r>
          <rPr>
            <b/>
            <sz val="8"/>
            <rFont val="Tahoma"/>
            <family val="0"/>
          </rPr>
          <t>Marco Antonio G. Dias:</t>
        </r>
        <r>
          <rPr>
            <sz val="8"/>
            <rFont val="Tahoma"/>
            <family val="0"/>
          </rPr>
          <t xml:space="preserve">
Vale tanto para P como para C.</t>
        </r>
      </text>
    </comment>
    <comment ref="D13" authorId="0">
      <text>
        <r>
          <rPr>
            <b/>
            <sz val="8"/>
            <rFont val="Tahoma"/>
            <family val="0"/>
          </rPr>
          <t>Marco Antonio G. Dias:</t>
        </r>
        <r>
          <rPr>
            <sz val="8"/>
            <rFont val="Tahoma"/>
            <family val="0"/>
          </rPr>
          <t xml:space="preserve">
Correlação P e C.</t>
        </r>
      </text>
    </comment>
    <comment ref="C23" authorId="0">
      <text>
        <r>
          <rPr>
            <b/>
            <sz val="8"/>
            <rFont val="Tahoma"/>
            <family val="0"/>
          </rPr>
          <t>Marco Antonio G. Dias:</t>
        </r>
        <r>
          <rPr>
            <sz val="8"/>
            <rFont val="Tahoma"/>
            <family val="0"/>
          </rPr>
          <t xml:space="preserve">
Aqui P é simulado.</t>
        </r>
      </text>
    </comment>
    <comment ref="C24" authorId="0">
      <text>
        <r>
          <rPr>
            <b/>
            <sz val="8"/>
            <rFont val="Tahoma"/>
            <family val="0"/>
          </rPr>
          <t>Marco Antonio G. Dias:</t>
        </r>
        <r>
          <rPr>
            <sz val="8"/>
            <rFont val="Tahoma"/>
            <family val="0"/>
          </rPr>
          <t xml:space="preserve">
Aqui xp é simulado</t>
        </r>
      </text>
    </comment>
    <comment ref="C25" authorId="0">
      <text>
        <r>
          <rPr>
            <b/>
            <sz val="8"/>
            <rFont val="Tahoma"/>
            <family val="0"/>
          </rPr>
          <t>Marco Antonio G. Dias:</t>
        </r>
        <r>
          <rPr>
            <sz val="8"/>
            <rFont val="Tahoma"/>
            <family val="0"/>
          </rPr>
          <t xml:space="preserve">
Aqui C é simulado.</t>
        </r>
      </text>
    </comment>
    <comment ref="C26" authorId="0">
      <text>
        <r>
          <rPr>
            <b/>
            <sz val="8"/>
            <rFont val="Tahoma"/>
            <family val="0"/>
          </rPr>
          <t>Marco Antonio G. Dias:</t>
        </r>
        <r>
          <rPr>
            <sz val="8"/>
            <rFont val="Tahoma"/>
            <family val="0"/>
          </rPr>
          <t xml:space="preserve">
Aqui xc é simulado</t>
        </r>
      </text>
    </comment>
    <comment ref="D24" authorId="0">
      <text>
        <r>
          <rPr>
            <b/>
            <sz val="8"/>
            <rFont val="Tahoma"/>
            <family val="0"/>
          </rPr>
          <t>Marco Antonio G. Dias:</t>
        </r>
        <r>
          <rPr>
            <sz val="8"/>
            <rFont val="Tahoma"/>
            <family val="0"/>
          </rPr>
          <t xml:space="preserve">
A partir daqui é a curva de valor esperado de Xp.</t>
        </r>
      </text>
    </comment>
    <comment ref="D23" authorId="0">
      <text>
        <r>
          <rPr>
            <b/>
            <sz val="8"/>
            <rFont val="Tahoma"/>
            <family val="0"/>
          </rPr>
          <t>Marco Antonio G. Dias:</t>
        </r>
        <r>
          <rPr>
            <sz val="8"/>
            <rFont val="Tahoma"/>
            <family val="0"/>
          </rPr>
          <t xml:space="preserve">
A partir daqui é a curva de valor esperado de P.</t>
        </r>
      </text>
    </comment>
    <comment ref="D25" authorId="0">
      <text>
        <r>
          <rPr>
            <b/>
            <sz val="8"/>
            <rFont val="Tahoma"/>
            <family val="0"/>
          </rPr>
          <t>Marco Antonio G. Dias:</t>
        </r>
        <r>
          <rPr>
            <sz val="8"/>
            <rFont val="Tahoma"/>
            <family val="0"/>
          </rPr>
          <t xml:space="preserve">
A partir daqui é a curva de valor esperado de C.</t>
        </r>
      </text>
    </comment>
    <comment ref="D26" authorId="0">
      <text>
        <r>
          <rPr>
            <b/>
            <sz val="8"/>
            <rFont val="Tahoma"/>
            <family val="0"/>
          </rPr>
          <t>Marco Antonio G. Dias:</t>
        </r>
        <r>
          <rPr>
            <sz val="8"/>
            <rFont val="Tahoma"/>
            <family val="0"/>
          </rPr>
          <t xml:space="preserve">
A partir daqui é a curva de valor esperado de Xc.</t>
        </r>
      </text>
    </comment>
  </commentList>
</comments>
</file>

<file path=xl/comments2.xml><?xml version="1.0" encoding="utf-8"?>
<comments xmlns="http://schemas.openxmlformats.org/spreadsheetml/2006/main">
  <authors>
    <author>Marco Antonio G. Dias</author>
  </authors>
  <commentList>
    <comment ref="C11" authorId="0">
      <text>
        <r>
          <rPr>
            <b/>
            <sz val="8"/>
            <rFont val="Tahoma"/>
            <family val="0"/>
          </rPr>
          <t>Marco Antonio G. Dias:</t>
        </r>
        <r>
          <rPr>
            <sz val="8"/>
            <rFont val="Tahoma"/>
            <family val="0"/>
          </rPr>
          <t xml:space="preserve">
t = 0 é o ano 2006.</t>
        </r>
      </text>
    </comment>
    <comment ref="C13" authorId="0">
      <text>
        <r>
          <rPr>
            <b/>
            <sz val="8"/>
            <rFont val="Tahoma"/>
            <family val="0"/>
          </rPr>
          <t>Marco Antonio G. Dias:</t>
        </r>
        <r>
          <rPr>
            <sz val="8"/>
            <rFont val="Tahoma"/>
            <family val="0"/>
          </rPr>
          <t xml:space="preserve">
Pois E[V(t)] = V(0) * exp(</t>
        </r>
        <r>
          <rPr>
            <sz val="8"/>
            <rFont val="Symbol"/>
            <family val="1"/>
          </rPr>
          <t>a</t>
        </r>
        <r>
          <rPr>
            <sz val="8"/>
            <rFont val="Tahoma"/>
            <family val="0"/>
          </rPr>
          <t xml:space="preserve"> t)</t>
        </r>
      </text>
    </comment>
    <comment ref="C14" authorId="0">
      <text>
        <r>
          <rPr>
            <b/>
            <sz val="8"/>
            <rFont val="Tahoma"/>
            <family val="0"/>
          </rPr>
          <t>Marco Antonio G. Dias:</t>
        </r>
        <r>
          <rPr>
            <sz val="8"/>
            <rFont val="Tahoma"/>
            <family val="0"/>
          </rPr>
          <t xml:space="preserve">
Pois Var[V(t)] = (V(0)^2) * exp[2 * </t>
        </r>
        <r>
          <rPr>
            <sz val="8"/>
            <rFont val="Symbol"/>
            <family val="1"/>
          </rPr>
          <t>a</t>
        </r>
        <r>
          <rPr>
            <sz val="8"/>
            <rFont val="Tahoma"/>
            <family val="0"/>
          </rPr>
          <t xml:space="preserve"> * t] * (exp[(</t>
        </r>
        <r>
          <rPr>
            <sz val="8"/>
            <rFont val="Symbol"/>
            <family val="1"/>
          </rPr>
          <t>s</t>
        </r>
        <r>
          <rPr>
            <sz val="8"/>
            <rFont val="Tahoma"/>
            <family val="0"/>
          </rPr>
          <t>^2) * t] - 1)</t>
        </r>
      </text>
    </comment>
    <comment ref="J7" authorId="0">
      <text>
        <r>
          <rPr>
            <b/>
            <sz val="8"/>
            <rFont val="Tahoma"/>
            <family val="0"/>
          </rPr>
          <t>Marco Antonio G. Dias:</t>
        </r>
        <r>
          <rPr>
            <sz val="8"/>
            <rFont val="Tahoma"/>
            <family val="0"/>
          </rPr>
          <t xml:space="preserve">
Custo da energia para obter uma unidade de produto.</t>
        </r>
      </text>
    </comment>
    <comment ref="K11" authorId="0">
      <text>
        <r>
          <rPr>
            <b/>
            <sz val="8"/>
            <rFont val="Tahoma"/>
            <family val="0"/>
          </rPr>
          <t>Marco Antonio G. Dias:</t>
        </r>
        <r>
          <rPr>
            <sz val="8"/>
            <rFont val="Tahoma"/>
            <family val="0"/>
          </rPr>
          <t xml:space="preserve">
Vale tanto para P como para C.</t>
        </r>
      </text>
    </comment>
    <comment ref="K12" authorId="0">
      <text>
        <r>
          <rPr>
            <b/>
            <sz val="8"/>
            <rFont val="Tahoma"/>
            <family val="0"/>
          </rPr>
          <t>Marco Antonio G. Dias:</t>
        </r>
        <r>
          <rPr>
            <sz val="8"/>
            <rFont val="Tahoma"/>
            <family val="0"/>
          </rPr>
          <t xml:space="preserve">
Correlação P e C.</t>
        </r>
      </text>
    </comment>
    <comment ref="C23" authorId="0">
      <text>
        <r>
          <rPr>
            <b/>
            <sz val="8"/>
            <rFont val="Tahoma"/>
            <family val="0"/>
          </rPr>
          <t>Marco Antonio G. Dias:</t>
        </r>
        <r>
          <rPr>
            <sz val="8"/>
            <rFont val="Tahoma"/>
            <family val="0"/>
          </rPr>
          <t xml:space="preserve">
t = 0 é o ano 2006.</t>
        </r>
      </text>
    </comment>
    <comment ref="C25" authorId="0">
      <text>
        <r>
          <rPr>
            <b/>
            <sz val="8"/>
            <rFont val="Tahoma"/>
            <family val="0"/>
          </rPr>
          <t>Marco Antonio G. Dias:</t>
        </r>
        <r>
          <rPr>
            <sz val="8"/>
            <rFont val="Tahoma"/>
            <family val="0"/>
          </rPr>
          <t xml:space="preserve">
Pois E[V(t)] = V(0) * exp(</t>
        </r>
        <r>
          <rPr>
            <sz val="8"/>
            <rFont val="Symbol"/>
            <family val="1"/>
          </rPr>
          <t>a</t>
        </r>
        <r>
          <rPr>
            <sz val="8"/>
            <rFont val="Tahoma"/>
            <family val="0"/>
          </rPr>
          <t xml:space="preserve"> t)</t>
        </r>
      </text>
    </comment>
    <comment ref="C26" authorId="0">
      <text>
        <r>
          <rPr>
            <b/>
            <sz val="8"/>
            <rFont val="Tahoma"/>
            <family val="0"/>
          </rPr>
          <t>Marco Antonio G. Dias:</t>
        </r>
        <r>
          <rPr>
            <sz val="8"/>
            <rFont val="Tahoma"/>
            <family val="0"/>
          </rPr>
          <t xml:space="preserve">
Pois Var[V(t)] = (V(0)^2) * exp[2 * </t>
        </r>
        <r>
          <rPr>
            <sz val="8"/>
            <rFont val="Symbol"/>
            <family val="1"/>
          </rPr>
          <t>a</t>
        </r>
        <r>
          <rPr>
            <sz val="8"/>
            <rFont val="Tahoma"/>
            <family val="0"/>
          </rPr>
          <t xml:space="preserve"> * t] * (exp[(</t>
        </r>
        <r>
          <rPr>
            <sz val="8"/>
            <rFont val="Symbol"/>
            <family val="1"/>
          </rPr>
          <t>s</t>
        </r>
        <r>
          <rPr>
            <sz val="8"/>
            <rFont val="Tahoma"/>
            <family val="0"/>
          </rPr>
          <t>^2) * t] - 1)</t>
        </r>
      </text>
    </comment>
    <comment ref="C33" authorId="0">
      <text>
        <r>
          <rPr>
            <b/>
            <sz val="8"/>
            <rFont val="Tahoma"/>
            <family val="0"/>
          </rPr>
          <t>Marco Antonio G. Dias:</t>
        </r>
        <r>
          <rPr>
            <sz val="8"/>
            <rFont val="Tahoma"/>
            <family val="0"/>
          </rPr>
          <t xml:space="preserve">
t = 0 é o ano 2006.</t>
        </r>
      </text>
    </comment>
    <comment ref="C35" authorId="0">
      <text>
        <r>
          <rPr>
            <b/>
            <sz val="8"/>
            <rFont val="Tahoma"/>
            <family val="0"/>
          </rPr>
          <t>Marco Antonio G. Dias:</t>
        </r>
        <r>
          <rPr>
            <sz val="8"/>
            <rFont val="Tahoma"/>
            <family val="0"/>
          </rPr>
          <t xml:space="preserve">
Pois E[V(t)] = V(0) * exp(</t>
        </r>
        <r>
          <rPr>
            <sz val="8"/>
            <rFont val="Symbol"/>
            <family val="1"/>
          </rPr>
          <t>a</t>
        </r>
        <r>
          <rPr>
            <sz val="8"/>
            <rFont val="Tahoma"/>
            <family val="0"/>
          </rPr>
          <t xml:space="preserve"> t)</t>
        </r>
      </text>
    </comment>
    <comment ref="C36" authorId="0">
      <text>
        <r>
          <rPr>
            <b/>
            <sz val="8"/>
            <rFont val="Tahoma"/>
            <family val="0"/>
          </rPr>
          <t>Marco Antonio G. Dias:</t>
        </r>
        <r>
          <rPr>
            <sz val="8"/>
            <rFont val="Tahoma"/>
            <family val="0"/>
          </rPr>
          <t xml:space="preserve">
Pois Var[V(t)] = (V(0)^2) * exp[2 * </t>
        </r>
        <r>
          <rPr>
            <sz val="8"/>
            <rFont val="Symbol"/>
            <family val="1"/>
          </rPr>
          <t>a</t>
        </r>
        <r>
          <rPr>
            <sz val="8"/>
            <rFont val="Tahoma"/>
            <family val="0"/>
          </rPr>
          <t xml:space="preserve"> * t] * (exp[(</t>
        </r>
        <r>
          <rPr>
            <sz val="8"/>
            <rFont val="Symbol"/>
            <family val="1"/>
          </rPr>
          <t>s</t>
        </r>
        <r>
          <rPr>
            <sz val="8"/>
            <rFont val="Tahoma"/>
            <family val="0"/>
          </rPr>
          <t>^2) * t] - 1)</t>
        </r>
      </text>
    </comment>
  </commentList>
</comments>
</file>

<file path=xl/sharedStrings.xml><?xml version="1.0" encoding="utf-8"?>
<sst xmlns="http://schemas.openxmlformats.org/spreadsheetml/2006/main" count="93" uniqueCount="46">
  <si>
    <r>
      <t xml:space="preserve"> </t>
    </r>
    <r>
      <rPr>
        <b/>
        <u val="single"/>
        <sz val="12"/>
        <color indexed="10"/>
        <rFont val="Arial"/>
        <family val="2"/>
      </rPr>
      <t>Estimativa de Volatilidade com Simulação de Monte Carlo - Método Dias (MAD Modificado)</t>
    </r>
  </si>
  <si>
    <t xml:space="preserve">r = </t>
  </si>
  <si>
    <t>a.a.</t>
  </si>
  <si>
    <t>ano</t>
  </si>
  <si>
    <t xml:space="preserve">P(t = 0) = </t>
  </si>
  <si>
    <t>$/unidade</t>
  </si>
  <si>
    <t>milhões $</t>
  </si>
  <si>
    <t xml:space="preserve">C(t = 0) = </t>
  </si>
  <si>
    <t>Caso C Estocástico:</t>
  </si>
  <si>
    <t>Simulação Real:</t>
  </si>
  <si>
    <t>Simulação Neutra ao Risco:</t>
  </si>
  <si>
    <r>
      <t>E[V(t</t>
    </r>
    <r>
      <rPr>
        <b/>
        <vertAlign val="subscript"/>
        <sz val="12"/>
        <rFont val="Times New Roman"/>
        <family val="1"/>
      </rPr>
      <t>simula</t>
    </r>
    <r>
      <rPr>
        <b/>
        <sz val="12"/>
        <rFont val="Times New Roman"/>
        <family val="1"/>
      </rPr>
      <t xml:space="preserve">)] = </t>
    </r>
  </si>
  <si>
    <r>
      <t>Var[V(t</t>
    </r>
    <r>
      <rPr>
        <b/>
        <vertAlign val="subscript"/>
        <sz val="12"/>
        <rFont val="Times New Roman"/>
        <family val="1"/>
      </rPr>
      <t>simula</t>
    </r>
    <r>
      <rPr>
        <b/>
        <sz val="12"/>
        <rFont val="Times New Roman"/>
        <family val="1"/>
      </rPr>
      <t xml:space="preserve">)] = </t>
    </r>
  </si>
  <si>
    <r>
      <t>(milhões $)</t>
    </r>
    <r>
      <rPr>
        <vertAlign val="superscript"/>
        <sz val="11"/>
        <rFont val="Times New Roman"/>
        <family val="1"/>
      </rPr>
      <t>2</t>
    </r>
  </si>
  <si>
    <r>
      <t>a</t>
    </r>
    <r>
      <rPr>
        <b/>
        <vertAlign val="subscript"/>
        <sz val="12"/>
        <color indexed="10"/>
        <rFont val="Times New Roman"/>
        <family val="1"/>
      </rPr>
      <t>V</t>
    </r>
    <r>
      <rPr>
        <b/>
        <sz val="12"/>
        <color indexed="10"/>
        <rFont val="Symbol"/>
        <family val="1"/>
      </rPr>
      <t xml:space="preserve"> = </t>
    </r>
  </si>
  <si>
    <r>
      <t>s</t>
    </r>
    <r>
      <rPr>
        <b/>
        <vertAlign val="subscript"/>
        <sz val="12"/>
        <color indexed="10"/>
        <rFont val="Times New Roman"/>
        <family val="1"/>
      </rPr>
      <t>V</t>
    </r>
    <r>
      <rPr>
        <b/>
        <sz val="12"/>
        <color indexed="10"/>
        <rFont val="Symbol"/>
        <family val="1"/>
      </rPr>
      <t xml:space="preserve"> = </t>
    </r>
  </si>
  <si>
    <r>
      <t xml:space="preserve"> </t>
    </r>
    <r>
      <rPr>
        <b/>
        <sz val="12"/>
        <color indexed="12"/>
        <rFont val="Arial"/>
        <family val="2"/>
      </rPr>
      <t>Exemplo: Modelo com Reversão à Média no Preço do Produto (P) e no Custo de Combustível C</t>
    </r>
  </si>
  <si>
    <t xml:space="preserve">Lucro(t) = [{Preço(t) - Custo Energia(t)} * Quantidade - Outros Custos Operacionais] (1 - alíquota de impostos) </t>
  </si>
  <si>
    <t xml:space="preserve">Quantidade = </t>
  </si>
  <si>
    <r>
      <t>s</t>
    </r>
    <r>
      <rPr>
        <b/>
        <vertAlign val="subscript"/>
        <sz val="11"/>
        <rFont val="Times New Roman"/>
        <family val="1"/>
      </rPr>
      <t>P</t>
    </r>
    <r>
      <rPr>
        <b/>
        <sz val="11"/>
        <rFont val="Symbol"/>
        <family val="1"/>
      </rPr>
      <t xml:space="preserve"> = </t>
    </r>
  </si>
  <si>
    <r>
      <t>t</t>
    </r>
    <r>
      <rPr>
        <vertAlign val="subscript"/>
        <sz val="11"/>
        <rFont val="Arial"/>
        <family val="2"/>
      </rPr>
      <t>simula</t>
    </r>
    <r>
      <rPr>
        <sz val="11"/>
        <rFont val="Arial"/>
        <family val="0"/>
      </rPr>
      <t xml:space="preserve"> =</t>
    </r>
    <r>
      <rPr>
        <sz val="11"/>
        <rFont val="Arial"/>
        <family val="2"/>
      </rPr>
      <t xml:space="preserve"> </t>
    </r>
    <r>
      <rPr>
        <sz val="11"/>
        <color indexed="9"/>
        <rFont val="Arial"/>
        <family val="2"/>
      </rPr>
      <t>.</t>
    </r>
    <r>
      <rPr>
        <sz val="11"/>
        <rFont val="Arial"/>
        <family val="0"/>
      </rPr>
      <t xml:space="preserve"> </t>
    </r>
  </si>
  <si>
    <r>
      <t>r</t>
    </r>
    <r>
      <rPr>
        <b/>
        <vertAlign val="subscript"/>
        <sz val="11"/>
        <rFont val="Times New Roman"/>
        <family val="1"/>
      </rPr>
      <t>P, C</t>
    </r>
    <r>
      <rPr>
        <b/>
        <sz val="11"/>
        <rFont val="Symbol"/>
        <family val="1"/>
      </rPr>
      <t xml:space="preserve"> = </t>
    </r>
  </si>
  <si>
    <r>
      <t>s</t>
    </r>
    <r>
      <rPr>
        <b/>
        <vertAlign val="subscript"/>
        <sz val="11"/>
        <rFont val="Times New Roman"/>
        <family val="1"/>
      </rPr>
      <t>C</t>
    </r>
    <r>
      <rPr>
        <b/>
        <sz val="11"/>
        <rFont val="Symbol"/>
        <family val="1"/>
      </rPr>
      <t xml:space="preserve"> = </t>
    </r>
  </si>
  <si>
    <t>milhões unidades/ano</t>
  </si>
  <si>
    <t xml:space="preserve">Outros Custos Op. = </t>
  </si>
  <si>
    <t xml:space="preserve">Alíquota de IR + CSLL = </t>
  </si>
  <si>
    <t>Anos</t>
  </si>
  <si>
    <t xml:space="preserve">V(t = 0) = </t>
  </si>
  <si>
    <t>Investimento</t>
  </si>
  <si>
    <t>Fator de desconto Real</t>
  </si>
  <si>
    <t xml:space="preserve">V(t = 1) = </t>
  </si>
  <si>
    <t>Lucro Operacional (real)</t>
  </si>
  <si>
    <t xml:space="preserve">E[Preço real] </t>
  </si>
  <si>
    <t xml:space="preserve">E[Custo real] </t>
  </si>
  <si>
    <t>E[Preço real] em t = 1</t>
  </si>
  <si>
    <t xml:space="preserve">E[Custo real] em t = 1 </t>
  </si>
  <si>
    <t xml:space="preserve">Lucro Oper. (real) em t = 1 </t>
  </si>
  <si>
    <r>
      <t xml:space="preserve">Taxa Ajustada ao Risco </t>
    </r>
    <r>
      <rPr>
        <b/>
        <sz val="10"/>
        <rFont val="Symbol"/>
        <family val="1"/>
      </rPr>
      <t xml:space="preserve">m = </t>
    </r>
  </si>
  <si>
    <r>
      <t>h</t>
    </r>
    <r>
      <rPr>
        <b/>
        <vertAlign val="subscript"/>
        <sz val="11"/>
        <rFont val="Times New Roman"/>
        <family val="1"/>
      </rPr>
      <t>P</t>
    </r>
    <r>
      <rPr>
        <b/>
        <sz val="11"/>
        <rFont val="Symbol"/>
        <family val="1"/>
      </rPr>
      <t xml:space="preserve"> = </t>
    </r>
  </si>
  <si>
    <r>
      <t>h</t>
    </r>
    <r>
      <rPr>
        <b/>
        <vertAlign val="subscript"/>
        <sz val="11"/>
        <rFont val="Times New Roman"/>
        <family val="1"/>
      </rPr>
      <t>C</t>
    </r>
    <r>
      <rPr>
        <b/>
        <sz val="11"/>
        <rFont val="Symbol"/>
        <family val="1"/>
      </rPr>
      <t xml:space="preserve"> = </t>
    </r>
  </si>
  <si>
    <t xml:space="preserve">Preço de Equilíbrio de LP = </t>
  </si>
  <si>
    <t xml:space="preserve">Custo de Equil. LP = </t>
  </si>
  <si>
    <r>
      <t>X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(t) </t>
    </r>
  </si>
  <si>
    <r>
      <t>X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(t) </t>
    </r>
  </si>
  <si>
    <t>Caso com volatilidade do custo igual a zero</t>
  </si>
  <si>
    <t>Caso com correlação perfeita (+1) entre P e C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</si>
</sst>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0.0000000"/>
    <numFmt numFmtId="176" formatCode="0.000%"/>
    <numFmt numFmtId="177" formatCode="0.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  <numFmt numFmtId="185" formatCode="0.000000000000000"/>
  </numFmts>
  <fonts count="36">
    <font>
      <sz val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sz val="8"/>
      <name val="Symbol"/>
      <family val="1"/>
    </font>
    <font>
      <b/>
      <sz val="12"/>
      <color indexed="10"/>
      <name val="Symbol"/>
      <family val="1"/>
    </font>
    <font>
      <b/>
      <vertAlign val="subscript"/>
      <sz val="12"/>
      <color indexed="10"/>
      <name val="Times New Roman"/>
      <family val="1"/>
    </font>
    <font>
      <b/>
      <sz val="11"/>
      <name val="Arial"/>
      <family val="2"/>
    </font>
    <font>
      <b/>
      <sz val="11"/>
      <name val="Symbol"/>
      <family val="1"/>
    </font>
    <font>
      <b/>
      <vertAlign val="subscript"/>
      <sz val="11"/>
      <name val="Times New Roman"/>
      <family val="1"/>
    </font>
    <font>
      <vertAlign val="subscript"/>
      <sz val="11"/>
      <name val="Arial"/>
      <family val="2"/>
    </font>
    <font>
      <sz val="11"/>
      <color indexed="9"/>
      <name val="Arial"/>
      <family val="2"/>
    </font>
    <font>
      <b/>
      <sz val="11"/>
      <color indexed="12"/>
      <name val="Arial"/>
      <family val="0"/>
    </font>
    <font>
      <sz val="11"/>
      <color indexed="12"/>
      <name val="Times New Roman"/>
      <family val="1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Symbol"/>
      <family val="1"/>
    </font>
    <font>
      <b/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7" fillId="0" borderId="0" xfId="0" applyFont="1" applyAlignment="1">
      <alignment/>
    </xf>
    <xf numFmtId="0" fontId="20" fillId="2" borderId="1" xfId="17" applyNumberFormat="1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170" fontId="20" fillId="2" borderId="1" xfId="17" applyNumberFormat="1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5" fillId="0" borderId="0" xfId="0" applyFont="1" applyAlignment="1">
      <alignment/>
    </xf>
    <xf numFmtId="0" fontId="6" fillId="0" borderId="0" xfId="0" applyFont="1" applyAlignment="1">
      <alignment/>
    </xf>
    <xf numFmtId="0" fontId="26" fillId="0" borderId="0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28" fillId="0" borderId="0" xfId="0" applyFont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29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3" fillId="0" borderId="0" xfId="0" applyFont="1" applyFill="1" applyBorder="1" applyAlignment="1">
      <alignment/>
    </xf>
    <xf numFmtId="0" fontId="33" fillId="0" borderId="0" xfId="0" applyFont="1" applyAlignment="1">
      <alignment/>
    </xf>
    <xf numFmtId="2" fontId="20" fillId="0" borderId="1" xfId="0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1" fontId="28" fillId="0" borderId="0" xfId="0" applyNumberFormat="1" applyFont="1" applyAlignment="1">
      <alignment horizontal="center"/>
    </xf>
    <xf numFmtId="180" fontId="5" fillId="0" borderId="0" xfId="0" applyNumberFormat="1" applyFont="1" applyAlignment="1">
      <alignment/>
    </xf>
    <xf numFmtId="0" fontId="35" fillId="0" borderId="2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2" fontId="27" fillId="3" borderId="1" xfId="0" applyNumberFormat="1" applyFont="1" applyFill="1" applyBorder="1" applyAlignment="1">
      <alignment horizontal="center"/>
    </xf>
    <xf numFmtId="10" fontId="0" fillId="0" borderId="0" xfId="17" applyNumberFormat="1" applyFill="1" applyBorder="1" applyAlignment="1">
      <alignment horizontal="center"/>
    </xf>
    <xf numFmtId="0" fontId="20" fillId="0" borderId="1" xfId="17" applyNumberFormat="1" applyFont="1" applyFill="1" applyBorder="1" applyAlignment="1">
      <alignment horizontal="center"/>
    </xf>
    <xf numFmtId="170" fontId="20" fillId="0" borderId="1" xfId="17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sta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34"/>
  <sheetViews>
    <sheetView tabSelected="1" workbookViewId="0" topLeftCell="A1">
      <selection activeCell="A1" sqref="A1"/>
    </sheetView>
  </sheetViews>
  <sheetFormatPr defaultColWidth="8.88671875" defaultRowHeight="15"/>
  <cols>
    <col min="1" max="1" width="20.21484375" style="0" customWidth="1"/>
    <col min="4" max="4" width="14.5546875" style="0" customWidth="1"/>
  </cols>
  <sheetData>
    <row r="1" ht="15.75">
      <c r="A1" s="1" t="s">
        <v>0</v>
      </c>
    </row>
    <row r="2" ht="15.75">
      <c r="A2" t="s">
        <v>16</v>
      </c>
    </row>
    <row r="3" spans="1:2" ht="15">
      <c r="A3" s="14" t="s">
        <v>17</v>
      </c>
      <c r="B3" s="2"/>
    </row>
    <row r="4" spans="4:14" ht="15.75">
      <c r="D4" s="20" t="s">
        <v>8</v>
      </c>
      <c r="E4" s="21"/>
      <c r="F4" s="21"/>
      <c r="G4" s="21"/>
      <c r="K4" s="9"/>
      <c r="L4" s="10"/>
      <c r="M4" s="10"/>
      <c r="N4" s="10"/>
    </row>
    <row r="5" spans="1:14" ht="15.75">
      <c r="A5" s="31" t="s">
        <v>4</v>
      </c>
      <c r="B5" s="15">
        <v>3</v>
      </c>
      <c r="C5" s="3" t="s">
        <v>5</v>
      </c>
      <c r="D5" s="31" t="s">
        <v>7</v>
      </c>
      <c r="E5" s="15">
        <v>1</v>
      </c>
      <c r="F5" s="3" t="s">
        <v>5</v>
      </c>
      <c r="G5" s="26"/>
      <c r="H5" s="29"/>
      <c r="I5" s="30"/>
      <c r="K5" s="7"/>
      <c r="L5" s="10"/>
      <c r="M5" s="11"/>
      <c r="N5" s="10"/>
    </row>
    <row r="6" spans="1:14" ht="15.75">
      <c r="A6" s="31" t="s">
        <v>40</v>
      </c>
      <c r="B6" s="15">
        <v>3</v>
      </c>
      <c r="C6" s="3" t="s">
        <v>5</v>
      </c>
      <c r="D6" s="36" t="s">
        <v>41</v>
      </c>
      <c r="E6" s="15">
        <v>1</v>
      </c>
      <c r="F6" s="3" t="s">
        <v>5</v>
      </c>
      <c r="G6" s="23"/>
      <c r="H6" s="24"/>
      <c r="K6" s="10"/>
      <c r="L6" s="10"/>
      <c r="M6" s="10"/>
      <c r="N6" s="10"/>
    </row>
    <row r="7" spans="1:14" ht="16.5">
      <c r="A7" s="16" t="s">
        <v>19</v>
      </c>
      <c r="B7" s="17">
        <v>0.25</v>
      </c>
      <c r="C7" s="4" t="s">
        <v>2</v>
      </c>
      <c r="D7" s="16" t="s">
        <v>22</v>
      </c>
      <c r="E7" s="17">
        <v>0.25</v>
      </c>
      <c r="F7" s="4" t="s">
        <v>2</v>
      </c>
      <c r="G7" s="21"/>
      <c r="K7" s="7"/>
      <c r="L7" s="12"/>
      <c r="M7" s="11"/>
      <c r="N7" s="10"/>
    </row>
    <row r="8" spans="1:7" ht="16.5">
      <c r="A8" s="16" t="s">
        <v>38</v>
      </c>
      <c r="B8" s="17">
        <f>LN(2)/3</f>
        <v>0.23104906018664842</v>
      </c>
      <c r="C8" s="4" t="s">
        <v>2</v>
      </c>
      <c r="D8" s="16" t="s">
        <v>39</v>
      </c>
      <c r="E8" s="17">
        <f>LN(2)/3</f>
        <v>0.23104906018664842</v>
      </c>
      <c r="F8" s="4" t="s">
        <v>2</v>
      </c>
      <c r="G8" s="21"/>
    </row>
    <row r="9" spans="1:7" ht="15.75">
      <c r="A9" s="31" t="s">
        <v>18</v>
      </c>
      <c r="B9" s="15">
        <v>100</v>
      </c>
      <c r="C9" s="3" t="s">
        <v>23</v>
      </c>
      <c r="G9" s="21"/>
    </row>
    <row r="10" spans="1:7" ht="15.75">
      <c r="A10" s="31" t="s">
        <v>24</v>
      </c>
      <c r="B10" s="15">
        <v>80</v>
      </c>
      <c r="C10" s="3" t="s">
        <v>6</v>
      </c>
      <c r="E10" s="35" t="s">
        <v>37</v>
      </c>
      <c r="F10" s="17">
        <v>0.08</v>
      </c>
      <c r="G10" s="4" t="s">
        <v>2</v>
      </c>
    </row>
    <row r="11" spans="1:7" ht="15.75">
      <c r="A11" s="18" t="s">
        <v>1</v>
      </c>
      <c r="B11" s="17">
        <v>0.06</v>
      </c>
      <c r="C11" s="4" t="s">
        <v>2</v>
      </c>
      <c r="E11" s="21"/>
      <c r="F11" s="21"/>
      <c r="G11" s="21"/>
    </row>
    <row r="12" spans="1:138" ht="18.75">
      <c r="A12" s="19" t="s">
        <v>20</v>
      </c>
      <c r="B12" s="15">
        <v>1</v>
      </c>
      <c r="C12" s="5" t="s">
        <v>3</v>
      </c>
      <c r="D12" s="25"/>
      <c r="E12" s="26"/>
      <c r="F12" s="11"/>
      <c r="G12" s="26"/>
      <c r="H12" s="7"/>
      <c r="I12" s="10"/>
      <c r="J12" s="11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</row>
    <row r="13" spans="1:138" ht="16.5">
      <c r="A13" s="31" t="s">
        <v>25</v>
      </c>
      <c r="B13" s="17">
        <v>0.34</v>
      </c>
      <c r="C13" s="3"/>
      <c r="D13" s="16" t="s">
        <v>21</v>
      </c>
      <c r="E13" s="17">
        <v>1</v>
      </c>
      <c r="F13" s="11"/>
      <c r="G13" s="26"/>
      <c r="H13" s="7"/>
      <c r="I13" s="28"/>
      <c r="J13" s="11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</row>
    <row r="14" spans="1:138" ht="15.75">
      <c r="A14" s="31"/>
      <c r="B14" s="3"/>
      <c r="C14" s="3"/>
      <c r="D14" s="25"/>
      <c r="E14" s="27"/>
      <c r="F14" s="11"/>
      <c r="G14" s="26"/>
      <c r="H14" s="7"/>
      <c r="I14" s="28"/>
      <c r="J14" s="11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</row>
    <row r="15" spans="1:138" ht="15">
      <c r="A15" s="32" t="s">
        <v>26</v>
      </c>
      <c r="B15" s="34">
        <v>2006</v>
      </c>
      <c r="C15" s="34">
        <f>B15+1</f>
        <v>2007</v>
      </c>
      <c r="D15" s="34">
        <f aca="true" t="shared" si="0" ref="D15:M15">C15+1</f>
        <v>2008</v>
      </c>
      <c r="E15" s="34">
        <f t="shared" si="0"/>
        <v>2009</v>
      </c>
      <c r="F15" s="34">
        <f t="shared" si="0"/>
        <v>2010</v>
      </c>
      <c r="G15" s="34">
        <f t="shared" si="0"/>
        <v>2011</v>
      </c>
      <c r="H15" s="34">
        <f t="shared" si="0"/>
        <v>2012</v>
      </c>
      <c r="I15" s="34">
        <f t="shared" si="0"/>
        <v>2013</v>
      </c>
      <c r="J15" s="34">
        <f t="shared" si="0"/>
        <v>2014</v>
      </c>
      <c r="K15" s="34">
        <f t="shared" si="0"/>
        <v>2015</v>
      </c>
      <c r="L15" s="34">
        <f t="shared" si="0"/>
        <v>2016</v>
      </c>
      <c r="M15" s="34">
        <f t="shared" si="0"/>
        <v>2017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</row>
    <row r="16" spans="1:138" ht="15">
      <c r="A16" s="32" t="s">
        <v>32</v>
      </c>
      <c r="B16" s="34">
        <f>P_t0</f>
        <v>3</v>
      </c>
      <c r="C16" s="34">
        <f>EXP(C17)</f>
        <v>3.0000000000000004</v>
      </c>
      <c r="D16" s="34">
        <f aca="true" t="shared" si="1" ref="D16:M16">EXP(D17)</f>
        <v>3.0000000000000004</v>
      </c>
      <c r="E16" s="34">
        <f t="shared" si="1"/>
        <v>3.0000000000000004</v>
      </c>
      <c r="F16" s="34">
        <f t="shared" si="1"/>
        <v>3.0000000000000004</v>
      </c>
      <c r="G16" s="34">
        <f t="shared" si="1"/>
        <v>3.0000000000000004</v>
      </c>
      <c r="H16" s="34">
        <f t="shared" si="1"/>
        <v>3.0000000000000004</v>
      </c>
      <c r="I16" s="34">
        <f t="shared" si="1"/>
        <v>3.0000000000000004</v>
      </c>
      <c r="J16" s="34">
        <f t="shared" si="1"/>
        <v>3.0000000000000004</v>
      </c>
      <c r="K16" s="34">
        <f t="shared" si="1"/>
        <v>3.0000000000000004</v>
      </c>
      <c r="L16" s="34">
        <f t="shared" si="1"/>
        <v>3.0000000000000004</v>
      </c>
      <c r="M16" s="34">
        <f t="shared" si="1"/>
        <v>3.0000000000000004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</row>
    <row r="17" spans="1:138" ht="15.75">
      <c r="A17" s="32" t="s">
        <v>42</v>
      </c>
      <c r="B17" s="34">
        <f>LN(P_t0)</f>
        <v>1.0986122886681098</v>
      </c>
      <c r="C17" s="34">
        <f>(B17*EXP(-eta_P*(C15-B15)))+(LN(Equil_LP_P)*(1-EXP(-eta_P*(C15-B15))))</f>
        <v>1.0986122886681098</v>
      </c>
      <c r="D17" s="34">
        <f>(C17*EXP(-eta_P*(D15-C15)))+(LN(Equil_LP_P)*(1-EXP(-eta_P*(D15-C15))))</f>
        <v>1.0986122886681098</v>
      </c>
      <c r="E17" s="34">
        <f aca="true" t="shared" si="2" ref="E17:M17">(D17*EXP(-eta_P*(E15-D15)))+(LN(Equil_LP_P)*(1-EXP(-eta_P*(E15-D15))))</f>
        <v>1.0986122886681098</v>
      </c>
      <c r="F17" s="34">
        <f t="shared" si="2"/>
        <v>1.0986122886681098</v>
      </c>
      <c r="G17" s="34">
        <f t="shared" si="2"/>
        <v>1.0986122886681098</v>
      </c>
      <c r="H17" s="34">
        <f t="shared" si="2"/>
        <v>1.0986122886681098</v>
      </c>
      <c r="I17" s="34">
        <f t="shared" si="2"/>
        <v>1.0986122886681098</v>
      </c>
      <c r="J17" s="34">
        <f t="shared" si="2"/>
        <v>1.0986122886681098</v>
      </c>
      <c r="K17" s="34">
        <f t="shared" si="2"/>
        <v>1.0986122886681098</v>
      </c>
      <c r="L17" s="34">
        <f t="shared" si="2"/>
        <v>1.0986122886681098</v>
      </c>
      <c r="M17" s="34">
        <f t="shared" si="2"/>
        <v>1.0986122886681098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</row>
    <row r="18" spans="1:138" ht="15">
      <c r="A18" s="32" t="s">
        <v>33</v>
      </c>
      <c r="B18" s="34">
        <f>C_t0</f>
        <v>1</v>
      </c>
      <c r="C18" s="34">
        <f>EXP(C19)</f>
        <v>1</v>
      </c>
      <c r="D18" s="34">
        <f aca="true" t="shared" si="3" ref="D18:M18">EXP(D19)</f>
        <v>1</v>
      </c>
      <c r="E18" s="34">
        <f t="shared" si="3"/>
        <v>1</v>
      </c>
      <c r="F18" s="34">
        <f t="shared" si="3"/>
        <v>1</v>
      </c>
      <c r="G18" s="34">
        <f t="shared" si="3"/>
        <v>1</v>
      </c>
      <c r="H18" s="34">
        <f t="shared" si="3"/>
        <v>1</v>
      </c>
      <c r="I18" s="34">
        <f t="shared" si="3"/>
        <v>1</v>
      </c>
      <c r="J18" s="34">
        <f t="shared" si="3"/>
        <v>1</v>
      </c>
      <c r="K18" s="34">
        <f t="shared" si="3"/>
        <v>1</v>
      </c>
      <c r="L18" s="34">
        <f t="shared" si="3"/>
        <v>1</v>
      </c>
      <c r="M18" s="34">
        <f t="shared" si="3"/>
        <v>1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</row>
    <row r="19" spans="1:138" ht="15.75">
      <c r="A19" s="32" t="s">
        <v>43</v>
      </c>
      <c r="B19" s="34">
        <f>LN(C_t0)</f>
        <v>0</v>
      </c>
      <c r="C19" s="34">
        <f>(B19*EXP(-eta_C*(C15-B15)))+(LN(Equil_LP_C)*(1-EXP(-eta_C*(C15-B15))))</f>
        <v>0</v>
      </c>
      <c r="D19" s="34">
        <f aca="true" t="shared" si="4" ref="D19:M19">(C19*EXP(-eta_C*(D15-C15)))+(LN(Equil_LP_C)*(1-EXP(-eta_C*(D15-C15))))</f>
        <v>0</v>
      </c>
      <c r="E19" s="34">
        <f t="shared" si="4"/>
        <v>0</v>
      </c>
      <c r="F19" s="34">
        <f t="shared" si="4"/>
        <v>0</v>
      </c>
      <c r="G19" s="34">
        <f t="shared" si="4"/>
        <v>0</v>
      </c>
      <c r="H19" s="34">
        <f t="shared" si="4"/>
        <v>0</v>
      </c>
      <c r="I19" s="34">
        <f t="shared" si="4"/>
        <v>0</v>
      </c>
      <c r="J19" s="34">
        <f t="shared" si="4"/>
        <v>0</v>
      </c>
      <c r="K19" s="34">
        <f t="shared" si="4"/>
        <v>0</v>
      </c>
      <c r="L19" s="34">
        <f t="shared" si="4"/>
        <v>0</v>
      </c>
      <c r="M19" s="34">
        <f t="shared" si="4"/>
        <v>0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</row>
    <row r="20" spans="1:138" ht="15">
      <c r="A20" s="32" t="s">
        <v>31</v>
      </c>
      <c r="B20" s="38"/>
      <c r="C20" s="38">
        <f aca="true" t="shared" si="5" ref="C20:L20">(((C16-C18)*Q_)-Cost_other)*(1-Tax_rate)</f>
        <v>79.20000000000003</v>
      </c>
      <c r="D20" s="38">
        <f t="shared" si="5"/>
        <v>79.20000000000003</v>
      </c>
      <c r="E20" s="38">
        <f t="shared" si="5"/>
        <v>79.20000000000003</v>
      </c>
      <c r="F20" s="38">
        <f t="shared" si="5"/>
        <v>79.20000000000003</v>
      </c>
      <c r="G20" s="38">
        <f t="shared" si="5"/>
        <v>79.20000000000003</v>
      </c>
      <c r="H20" s="38">
        <f t="shared" si="5"/>
        <v>79.20000000000003</v>
      </c>
      <c r="I20" s="38">
        <f t="shared" si="5"/>
        <v>79.20000000000003</v>
      </c>
      <c r="J20" s="38">
        <f t="shared" si="5"/>
        <v>79.20000000000003</v>
      </c>
      <c r="K20" s="38">
        <f t="shared" si="5"/>
        <v>79.20000000000003</v>
      </c>
      <c r="L20" s="38">
        <f t="shared" si="5"/>
        <v>79.20000000000003</v>
      </c>
      <c r="M20" s="38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</row>
    <row r="21" spans="1:138" s="40" customFormat="1" ht="12.75">
      <c r="A21" s="32" t="s">
        <v>29</v>
      </c>
      <c r="B21" s="37">
        <f>EXP(-taxa_ajust_risco*(B15-$B$15))</f>
        <v>1</v>
      </c>
      <c r="C21" s="37">
        <f aca="true" t="shared" si="6" ref="C21:M21">EXP(-taxa_ajust_risco*(C15-$B$15))</f>
        <v>0.9231163463866358</v>
      </c>
      <c r="D21" s="37">
        <f t="shared" si="6"/>
        <v>0.8521437889662113</v>
      </c>
      <c r="E21" s="37">
        <f t="shared" si="6"/>
        <v>0.7866278610665535</v>
      </c>
      <c r="F21" s="37">
        <f t="shared" si="6"/>
        <v>0.7261490370736909</v>
      </c>
      <c r="G21" s="37">
        <f t="shared" si="6"/>
        <v>0.6703200460356393</v>
      </c>
      <c r="H21" s="37">
        <f t="shared" si="6"/>
        <v>0.6187833918061408</v>
      </c>
      <c r="I21" s="37">
        <f t="shared" si="6"/>
        <v>0.5712090638488149</v>
      </c>
      <c r="J21" s="37">
        <f t="shared" si="6"/>
        <v>0.5272924240430485</v>
      </c>
      <c r="K21" s="37">
        <f t="shared" si="6"/>
        <v>0.4867522559599717</v>
      </c>
      <c r="L21" s="37">
        <f t="shared" si="6"/>
        <v>0.44932896411722156</v>
      </c>
      <c r="M21" s="37">
        <f t="shared" si="6"/>
        <v>0.4147829116815814</v>
      </c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</row>
    <row r="22" spans="1:138" ht="15">
      <c r="A22" s="32" t="s">
        <v>27</v>
      </c>
      <c r="B22" s="41">
        <f>SUMPRODUCT(C20:L20,C21:L21)</f>
        <v>523.6484758008713</v>
      </c>
      <c r="C22" s="44">
        <f>C24-B24</f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</row>
    <row r="23" spans="1:138" ht="15">
      <c r="A23" s="32" t="s">
        <v>34</v>
      </c>
      <c r="B23" s="34">
        <f>P_t0</f>
        <v>3</v>
      </c>
      <c r="C23" s="42">
        <f>EXP(C24-(0.5*((1-EXP(-2*eta_P*t_simula))*((volatility_P^2)/(2*eta_P)))))</f>
        <v>2.9258583101304794</v>
      </c>
      <c r="D23" s="43">
        <f aca="true" t="shared" si="7" ref="D23:M23">EXP(D24)</f>
        <v>3</v>
      </c>
      <c r="E23" s="34">
        <f t="shared" si="7"/>
        <v>3</v>
      </c>
      <c r="F23" s="34">
        <f t="shared" si="7"/>
        <v>3</v>
      </c>
      <c r="G23" s="34">
        <f t="shared" si="7"/>
        <v>3</v>
      </c>
      <c r="H23" s="34">
        <f t="shared" si="7"/>
        <v>3</v>
      </c>
      <c r="I23" s="34">
        <f t="shared" si="7"/>
        <v>3</v>
      </c>
      <c r="J23" s="34">
        <f t="shared" si="7"/>
        <v>3</v>
      </c>
      <c r="K23" s="34">
        <f t="shared" si="7"/>
        <v>3</v>
      </c>
      <c r="L23" s="34">
        <f t="shared" si="7"/>
        <v>3</v>
      </c>
      <c r="M23" s="34">
        <f t="shared" si="7"/>
        <v>3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</row>
    <row r="24" spans="1:138" ht="15.75">
      <c r="A24" s="32" t="s">
        <v>42</v>
      </c>
      <c r="B24" s="34">
        <f>LN(P_t0)</f>
        <v>1.0986122886681098</v>
      </c>
      <c r="C24" s="42">
        <f>(B24*(EXP(-eta_P*t_simula)))+(LN(Equil_LP_P)*(1-EXP(-eta_P*t_simula)))+(volatility_P*SQRT((1-EXP(-2*eta_P*t_simula))/(2*eta_P))*_XLL.RISKNORMAL(0,1))</f>
        <v>1.0986122886681098</v>
      </c>
      <c r="D24" s="34">
        <f>(C24*EXP(-eta_P*(D15-C15)))+(LN(Equil_LP_P)*(1-EXP(-eta_P*(D15-C15))))</f>
        <v>1.0986122886681098</v>
      </c>
      <c r="E24" s="34">
        <f aca="true" t="shared" si="8" ref="E24:M24">(D24*EXP(-eta_P*(E15-D15)))+(LN(Equil_LP_P)*(1-EXP(-eta_P*(E15-D15))))</f>
        <v>1.0986122886681098</v>
      </c>
      <c r="F24" s="34">
        <f t="shared" si="8"/>
        <v>1.0986122886681098</v>
      </c>
      <c r="G24" s="34">
        <f t="shared" si="8"/>
        <v>1.0986122886681098</v>
      </c>
      <c r="H24" s="34">
        <f t="shared" si="8"/>
        <v>1.0986122886681098</v>
      </c>
      <c r="I24" s="34">
        <f t="shared" si="8"/>
        <v>1.0986122886681098</v>
      </c>
      <c r="J24" s="34">
        <f t="shared" si="8"/>
        <v>1.0986122886681098</v>
      </c>
      <c r="K24" s="34">
        <f t="shared" si="8"/>
        <v>1.0986122886681098</v>
      </c>
      <c r="L24" s="34">
        <f t="shared" si="8"/>
        <v>1.0986122886681098</v>
      </c>
      <c r="M24" s="34">
        <f t="shared" si="8"/>
        <v>1.0986122886681098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</row>
    <row r="25" spans="1:138" ht="15">
      <c r="A25" s="32" t="s">
        <v>35</v>
      </c>
      <c r="B25" s="34">
        <f>C_t0</f>
        <v>1</v>
      </c>
      <c r="C25" s="45">
        <f>EXP(C26-(0.5*((1-EXP(-2*eta_C*t_simula))*((volatility_C^2)/(2*eta_C)))))</f>
        <v>0.9752861033768264</v>
      </c>
      <c r="D25" s="43">
        <f aca="true" t="shared" si="9" ref="D25:M25">EXP(D26)</f>
        <v>1</v>
      </c>
      <c r="E25" s="43">
        <f t="shared" si="9"/>
        <v>1</v>
      </c>
      <c r="F25" s="43">
        <f t="shared" si="9"/>
        <v>1</v>
      </c>
      <c r="G25" s="43">
        <f t="shared" si="9"/>
        <v>1</v>
      </c>
      <c r="H25" s="43">
        <f t="shared" si="9"/>
        <v>1</v>
      </c>
      <c r="I25" s="43">
        <f t="shared" si="9"/>
        <v>1</v>
      </c>
      <c r="J25" s="43">
        <f t="shared" si="9"/>
        <v>1</v>
      </c>
      <c r="K25" s="43">
        <f t="shared" si="9"/>
        <v>1</v>
      </c>
      <c r="L25" s="43">
        <f t="shared" si="9"/>
        <v>1</v>
      </c>
      <c r="M25" s="43">
        <f t="shared" si="9"/>
        <v>1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</row>
    <row r="26" spans="1:138" ht="15.75">
      <c r="A26" s="32" t="s">
        <v>43</v>
      </c>
      <c r="B26" s="34">
        <f>LN(C_t0)</f>
        <v>0</v>
      </c>
      <c r="C26" s="45">
        <f>(B26*(EXP(-eta_C*t_simula)))+(LN(Equil_LP_C)*(1-EXP(-eta_C*t_simula)))+(volatility_C*SQRT((1-EXP(-2*eta_C*t_simula))/(2*eta_C))*_XLL.RISKNORMAL(0,1))</f>
        <v>0</v>
      </c>
      <c r="D26" s="46">
        <f>(C26*(EXP(-eta_C*(D15-C15))))+(LN(Equil_LP_C)*(1-EXP(-eta_C*(D15-C15))))</f>
        <v>0</v>
      </c>
      <c r="E26" s="46">
        <f aca="true" t="shared" si="10" ref="E26:M26">(D26*(EXP(-eta_C*(E15-D15))))+(LN(Equil_LP_C)*(1-EXP(-eta_C*(E15-D15))))</f>
        <v>0</v>
      </c>
      <c r="F26" s="46">
        <f t="shared" si="10"/>
        <v>0</v>
      </c>
      <c r="G26" s="46">
        <f t="shared" si="10"/>
        <v>0</v>
      </c>
      <c r="H26" s="46">
        <f t="shared" si="10"/>
        <v>0</v>
      </c>
      <c r="I26" s="46">
        <f t="shared" si="10"/>
        <v>0</v>
      </c>
      <c r="J26" s="46">
        <f t="shared" si="10"/>
        <v>0</v>
      </c>
      <c r="K26" s="46">
        <f t="shared" si="10"/>
        <v>0</v>
      </c>
      <c r="L26" s="46">
        <f t="shared" si="10"/>
        <v>0</v>
      </c>
      <c r="M26" s="46">
        <f t="shared" si="10"/>
        <v>0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</row>
    <row r="27" spans="1:138" ht="15.75">
      <c r="A27" s="32" t="s">
        <v>36</v>
      </c>
      <c r="B27" s="12"/>
      <c r="D27" s="38">
        <f aca="true" t="shared" si="11" ref="D27:M27">(((D23-D25)*Q_)-Cost_other)*(1-Tax_rate)</f>
        <v>79.19999999999999</v>
      </c>
      <c r="E27" s="38">
        <f t="shared" si="11"/>
        <v>79.19999999999999</v>
      </c>
      <c r="F27" s="38">
        <f t="shared" si="11"/>
        <v>79.19999999999999</v>
      </c>
      <c r="G27" s="38">
        <f t="shared" si="11"/>
        <v>79.19999999999999</v>
      </c>
      <c r="H27" s="38">
        <f t="shared" si="11"/>
        <v>79.19999999999999</v>
      </c>
      <c r="I27" s="38">
        <f t="shared" si="11"/>
        <v>79.19999999999999</v>
      </c>
      <c r="J27" s="38">
        <f t="shared" si="11"/>
        <v>79.19999999999999</v>
      </c>
      <c r="K27" s="38">
        <f t="shared" si="11"/>
        <v>79.19999999999999</v>
      </c>
      <c r="L27" s="38">
        <f t="shared" si="11"/>
        <v>79.19999999999999</v>
      </c>
      <c r="M27" s="38">
        <f t="shared" si="11"/>
        <v>79.19999999999999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</row>
    <row r="28" spans="1:138" ht="15">
      <c r="A28" s="32" t="s">
        <v>30</v>
      </c>
      <c r="B28" s="47">
        <f>SUMPRODUCT(D27:M27,C21:L21)</f>
        <v>523.6484758008711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</row>
    <row r="29" spans="1:138" ht="15">
      <c r="A29" s="3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</row>
    <row r="30" spans="1:138" ht="15.75">
      <c r="A30" s="32"/>
      <c r="B30" s="1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</row>
    <row r="31" spans="4:138" ht="1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</row>
    <row r="32" spans="1:138" ht="15">
      <c r="A32" s="3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</row>
    <row r="33" spans="1:4" ht="15.75">
      <c r="A33" s="22" t="s">
        <v>9</v>
      </c>
      <c r="D33" s="6" t="s">
        <v>10</v>
      </c>
    </row>
    <row r="34" spans="1:3" ht="15.75">
      <c r="A34" s="32" t="s">
        <v>28</v>
      </c>
      <c r="B34" s="15">
        <v>2500</v>
      </c>
      <c r="C34" s="3" t="s">
        <v>6</v>
      </c>
    </row>
  </sheetData>
  <printOptions/>
  <pageMargins left="0.75" right="0.75" top="1" bottom="1" header="0.492125985" footer="0.49212598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7:L36"/>
  <sheetViews>
    <sheetView workbookViewId="0" topLeftCell="A6">
      <selection activeCell="I31" sqref="I31"/>
    </sheetView>
  </sheetViews>
  <sheetFormatPr defaultColWidth="8.88671875" defaultRowHeight="15"/>
  <cols>
    <col min="1" max="5" width="8.77734375" style="10" customWidth="1"/>
    <col min="6" max="6" width="13.4453125" style="10" customWidth="1"/>
    <col min="7" max="12" width="8.77734375" style="10" customWidth="1"/>
    <col min="13" max="13" width="8.77734375" style="28" customWidth="1"/>
    <col min="14" max="16384" width="8.77734375" style="10" customWidth="1"/>
  </cols>
  <sheetData>
    <row r="1" ht="15"/>
    <row r="2" ht="15"/>
    <row r="3" ht="15"/>
    <row r="4" ht="15"/>
    <row r="5" ht="15"/>
    <row r="6" ht="15"/>
    <row r="7" spans="3:12" ht="15.75">
      <c r="C7" s="6" t="s">
        <v>9</v>
      </c>
      <c r="D7"/>
      <c r="E7"/>
      <c r="G7" s="31" t="s">
        <v>4</v>
      </c>
      <c r="H7" s="49">
        <v>3</v>
      </c>
      <c r="J7" s="31" t="s">
        <v>7</v>
      </c>
      <c r="K7" s="49">
        <v>1</v>
      </c>
      <c r="L7" s="3" t="s">
        <v>5</v>
      </c>
    </row>
    <row r="8" spans="3:12" ht="18.75">
      <c r="C8" s="7" t="s">
        <v>11</v>
      </c>
      <c r="D8" s="8">
        <v>528.2424</v>
      </c>
      <c r="E8" s="3" t="s">
        <v>6</v>
      </c>
      <c r="G8" s="31" t="s">
        <v>40</v>
      </c>
      <c r="H8" s="49">
        <v>3</v>
      </c>
      <c r="I8" s="8"/>
      <c r="J8" s="36" t="s">
        <v>41</v>
      </c>
      <c r="K8" s="49">
        <v>1</v>
      </c>
      <c r="L8" s="3" t="s">
        <v>5</v>
      </c>
    </row>
    <row r="9" spans="3:12" ht="18.75">
      <c r="C9" s="7" t="s">
        <v>12</v>
      </c>
      <c r="D9" s="8">
        <v>15288.07</v>
      </c>
      <c r="E9" s="3" t="s">
        <v>13</v>
      </c>
      <c r="G9" s="16" t="s">
        <v>19</v>
      </c>
      <c r="H9" s="50">
        <v>0.25</v>
      </c>
      <c r="I9" s="8"/>
      <c r="J9" s="16" t="s">
        <v>22</v>
      </c>
      <c r="K9" s="50">
        <v>0.25</v>
      </c>
      <c r="L9" s="4" t="s">
        <v>2</v>
      </c>
    </row>
    <row r="10" spans="7:12" ht="16.5">
      <c r="G10" s="16" t="s">
        <v>38</v>
      </c>
      <c r="H10" s="50">
        <f>LN(2)/3</f>
        <v>0.23104906018664842</v>
      </c>
      <c r="J10" s="16" t="s">
        <v>39</v>
      </c>
      <c r="K10" s="50">
        <f>LN(2)/3</f>
        <v>0.23104906018664842</v>
      </c>
      <c r="L10" s="4" t="s">
        <v>2</v>
      </c>
    </row>
    <row r="11" spans="3:12" ht="15">
      <c r="C11" s="32" t="s">
        <v>27</v>
      </c>
      <c r="D11" s="41">
        <v>523.6484758008713</v>
      </c>
      <c r="G11" s="31" t="s">
        <v>18</v>
      </c>
      <c r="H11" s="49">
        <v>100</v>
      </c>
      <c r="I11" s="41"/>
      <c r="K11" s="35" t="s">
        <v>37</v>
      </c>
      <c r="L11" s="50">
        <v>0.08</v>
      </c>
    </row>
    <row r="12" spans="7:12" ht="16.5">
      <c r="G12" s="31" t="s">
        <v>24</v>
      </c>
      <c r="H12" s="49">
        <v>80</v>
      </c>
      <c r="K12" s="16" t="s">
        <v>21</v>
      </c>
      <c r="L12" s="50">
        <v>0</v>
      </c>
    </row>
    <row r="13" spans="3:9" ht="18.75">
      <c r="C13" s="13" t="s">
        <v>14</v>
      </c>
      <c r="D13" s="48">
        <f>LN(D8/D11)</f>
        <v>0.008734657771591768</v>
      </c>
      <c r="G13" s="18" t="s">
        <v>1</v>
      </c>
      <c r="H13" s="50">
        <v>0.06</v>
      </c>
      <c r="I13" s="48"/>
    </row>
    <row r="14" spans="3:9" ht="18.75">
      <c r="C14" s="13" t="s">
        <v>15</v>
      </c>
      <c r="D14" s="48">
        <f>SQRT(LN(1+(D9/((D11^2)*EXP(2*D13)))))</f>
        <v>0.23095428695619852</v>
      </c>
      <c r="G14" s="19" t="s">
        <v>20</v>
      </c>
      <c r="H14" s="49">
        <v>1</v>
      </c>
      <c r="I14" s="48"/>
    </row>
    <row r="15" spans="7:8" ht="15">
      <c r="G15" s="31" t="s">
        <v>25</v>
      </c>
      <c r="H15" s="50">
        <v>0.34</v>
      </c>
    </row>
    <row r="16" ht="15"/>
    <row r="17" ht="15"/>
    <row r="18" ht="15.75">
      <c r="C18" s="12" t="s">
        <v>44</v>
      </c>
    </row>
    <row r="19" ht="15"/>
    <row r="20" spans="3:5" ht="18.75">
      <c r="C20" s="7" t="s">
        <v>11</v>
      </c>
      <c r="D20" s="8">
        <v>530.539</v>
      </c>
      <c r="E20" s="3" t="s">
        <v>6</v>
      </c>
    </row>
    <row r="21" spans="3:5" ht="18.75">
      <c r="C21" s="7" t="s">
        <v>12</v>
      </c>
      <c r="D21" s="8">
        <v>13772.24</v>
      </c>
      <c r="E21" s="3" t="s">
        <v>13</v>
      </c>
    </row>
    <row r="22" ht="15"/>
    <row r="23" spans="3:4" ht="15">
      <c r="C23" s="32" t="s">
        <v>27</v>
      </c>
      <c r="D23" s="41">
        <v>523.6484758008713</v>
      </c>
    </row>
    <row r="24" ht="15"/>
    <row r="25" spans="3:4" ht="18.75">
      <c r="C25" s="13" t="s">
        <v>14</v>
      </c>
      <c r="D25" s="48">
        <f>LN(D20/D23)</f>
        <v>0.013072859409497293</v>
      </c>
    </row>
    <row r="26" spans="3:4" ht="18.75">
      <c r="C26" s="13" t="s">
        <v>15</v>
      </c>
      <c r="D26" s="48">
        <f>SQRT(LN(1+(D21/((D23^2)*EXP(2*D25)))))</f>
        <v>0.21856356452101916</v>
      </c>
    </row>
    <row r="27" ht="15"/>
    <row r="28" ht="15.75">
      <c r="C28" s="12" t="s">
        <v>45</v>
      </c>
    </row>
    <row r="29" ht="15"/>
    <row r="30" spans="3:5" ht="18.75">
      <c r="C30" s="7" t="s">
        <v>11</v>
      </c>
      <c r="D30" s="8">
        <v>528.2423</v>
      </c>
      <c r="E30" s="3" t="s">
        <v>6</v>
      </c>
    </row>
    <row r="31" spans="3:5" ht="18.75">
      <c r="C31" s="7" t="s">
        <v>12</v>
      </c>
      <c r="D31" s="8">
        <v>6121.102</v>
      </c>
      <c r="E31" s="3" t="s">
        <v>13</v>
      </c>
    </row>
    <row r="32" ht="15"/>
    <row r="33" spans="3:4" ht="15">
      <c r="C33" s="32" t="s">
        <v>27</v>
      </c>
      <c r="D33" s="41">
        <v>523.6484758008713</v>
      </c>
    </row>
    <row r="34" ht="15"/>
    <row r="35" spans="3:4" ht="18.75">
      <c r="C35" s="13" t="s">
        <v>14</v>
      </c>
      <c r="D35" s="48">
        <f>LN(D30/D33)</f>
        <v>0.00873446846454366</v>
      </c>
    </row>
    <row r="36" spans="3:4" ht="18.75">
      <c r="C36" s="13" t="s">
        <v>15</v>
      </c>
      <c r="D36" s="48">
        <f>SQRT(LN(1+(D31/((D33^2)*EXP(2*D35)))))</f>
        <v>0.14730633250097663</v>
      </c>
    </row>
    <row r="37" ht="15"/>
    <row r="38" ht="15"/>
  </sheetData>
  <printOptions/>
  <pageMargins left="0.75" right="0.75" top="1" bottom="1" header="0.492125985" footer="0.49212598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Antonio G. Dias</dc:creator>
  <cp:keywords/>
  <dc:description/>
  <cp:lastModifiedBy>Marco A. G. Dias</cp:lastModifiedBy>
  <dcterms:created xsi:type="dcterms:W3CDTF">2006-06-03T17:45:18Z</dcterms:created>
  <dcterms:modified xsi:type="dcterms:W3CDTF">2006-06-06T20:04:21Z</dcterms:modified>
  <cp:category/>
  <cp:version/>
  <cp:contentType/>
  <cp:contentStatus/>
</cp:coreProperties>
</file>