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356" windowHeight="5028" activeTab="0"/>
  </bookViews>
  <sheets>
    <sheet name="Principal" sheetId="1" r:id="rId1"/>
    <sheet name="Graficos" sheetId="2" r:id="rId2"/>
  </sheets>
  <definedNames>
    <definedName name="delta_1">'Principal'!$G$5</definedName>
    <definedName name="delta_2">'Principal'!$G$6</definedName>
    <definedName name="mi_1">'Principal'!$D$5</definedName>
    <definedName name="mi_2">'Principal'!$D$6</definedName>
    <definedName name="payoff_1">'Principal'!$D$9</definedName>
    <definedName name="payoff_2">'Principal'!$D$10</definedName>
    <definedName name="T_">'Principal'!$D$4</definedName>
    <definedName name="v_">'Principal'!$D$3</definedName>
  </definedNames>
  <calcPr fullCalcOnLoad="1"/>
</workbook>
</file>

<file path=xl/comments1.xml><?xml version="1.0" encoding="utf-8"?>
<comments xmlns="http://schemas.openxmlformats.org/spreadsheetml/2006/main">
  <authors>
    <author>Marco Antonio G. Dias</author>
  </authors>
  <commentList>
    <comment ref="T3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Só vale para delta1 = delta2. Do livro do Mas-Colell et al.</t>
        </r>
      </text>
    </comment>
    <comment ref="G12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Caso </t>
        </r>
        <r>
          <rPr>
            <sz val="8"/>
            <rFont val="Symbol"/>
            <family val="1"/>
          </rPr>
          <t>d</t>
        </r>
        <r>
          <rPr>
            <vertAlign val="subscript"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= </t>
        </r>
        <r>
          <rPr>
            <sz val="8"/>
            <rFont val="Symbol"/>
            <family val="1"/>
          </rPr>
          <t>d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>. Para T par e acima de T*, a vantagem da última movida é menor que a vantagem da primeira movida.</t>
        </r>
      </text>
    </comment>
  </commentList>
</comments>
</file>

<file path=xl/sharedStrings.xml><?xml version="1.0" encoding="utf-8"?>
<sst xmlns="http://schemas.openxmlformats.org/spreadsheetml/2006/main" count="36" uniqueCount="25">
  <si>
    <r>
      <t xml:space="preserve">   </t>
    </r>
    <r>
      <rPr>
        <b/>
        <u val="single"/>
        <sz val="14"/>
        <color indexed="10"/>
        <rFont val="Arial"/>
        <family val="2"/>
      </rPr>
      <t>Barganha Finita com Dois Jogadores</t>
    </r>
  </si>
  <si>
    <r>
      <t>N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 xml:space="preserve"> de Períodos:  T = </t>
    </r>
  </si>
  <si>
    <t>Taxa de Desconto da Firma 1 =</t>
  </si>
  <si>
    <t>a.a.</t>
  </si>
  <si>
    <r>
      <t xml:space="preserve">Logo, </t>
    </r>
    <r>
      <rPr>
        <b/>
        <sz val="11"/>
        <rFont val="Symbol"/>
        <family val="1"/>
      </rPr>
      <t>d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</t>
    </r>
  </si>
  <si>
    <t>Taxa de Desconto da Firma 2 =</t>
  </si>
  <si>
    <r>
      <t xml:space="preserve">Logo, </t>
    </r>
    <r>
      <rPr>
        <b/>
        <sz val="11"/>
        <rFont val="Symbol"/>
        <family val="1"/>
      </rPr>
      <t>d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= </t>
    </r>
  </si>
  <si>
    <t xml:space="preserve">Valor a Ser Barganhado: v = </t>
  </si>
  <si>
    <t xml:space="preserve">payoff1 = </t>
  </si>
  <si>
    <t xml:space="preserve">payoff2 = </t>
  </si>
  <si>
    <t>Se T ímpar:</t>
  </si>
  <si>
    <r>
      <t xml:space="preserve">   </t>
    </r>
    <r>
      <rPr>
        <b/>
        <u val="single"/>
        <sz val="14"/>
        <color indexed="10"/>
        <rFont val="Arial"/>
        <family val="2"/>
      </rPr>
      <t>Barganha Infinita com Dois Jogadores</t>
    </r>
  </si>
  <si>
    <r>
      <t xml:space="preserve"> </t>
    </r>
    <r>
      <rPr>
        <b/>
        <sz val="11"/>
        <rFont val="Symbol"/>
        <family val="1"/>
      </rPr>
      <t>d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</si>
  <si>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t xml:space="preserve"> payoff 1</t>
  </si>
  <si>
    <t xml:space="preserve"> payoff 2</t>
  </si>
  <si>
    <r>
      <t xml:space="preserve"> </t>
    </r>
    <r>
      <rPr>
        <b/>
        <sz val="11"/>
        <rFont val="Symbol"/>
        <family val="1"/>
      </rPr>
      <t>d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</si>
  <si>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>Se T par:</t>
  </si>
  <si>
    <t>MGW (deltas iguais)</t>
  </si>
  <si>
    <r>
      <t xml:space="preserve">   </t>
    </r>
    <r>
      <rPr>
        <b/>
        <u val="single"/>
        <sz val="14"/>
        <color indexed="10"/>
        <rFont val="Arial"/>
        <family val="2"/>
      </rPr>
      <t>Barganha Finita versus T</t>
    </r>
  </si>
  <si>
    <t>T</t>
  </si>
  <si>
    <t>payoff1</t>
  </si>
  <si>
    <t>payoff2</t>
  </si>
  <si>
    <t>Outro método</t>
  </si>
  <si>
    <t>T* =</t>
  </si>
  <si>
    <t>Ex.: T = 34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</si>
</sst>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000"/>
    <numFmt numFmtId="171" formatCode="0.00000"/>
    <numFmt numFmtId="172" formatCode="0.0000"/>
    <numFmt numFmtId="173" formatCode="0.000"/>
  </numFmts>
  <fonts count="28">
    <font>
      <sz val="11"/>
      <name val="Arial"/>
      <family val="0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0"/>
      <name val="Times New Roman"/>
      <family val="1"/>
    </font>
    <font>
      <b/>
      <vertAlign val="superscript"/>
      <sz val="11"/>
      <name val="Arial"/>
      <family val="2"/>
    </font>
    <font>
      <b/>
      <sz val="11"/>
      <name val="Symbol"/>
      <family val="1"/>
    </font>
    <font>
      <b/>
      <vertAlign val="subscript"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Symbol"/>
      <family val="1"/>
    </font>
    <font>
      <b/>
      <vertAlign val="subscript"/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9.5"/>
      <name val="Arial"/>
      <family val="2"/>
    </font>
    <font>
      <vertAlign val="subscript"/>
      <sz val="8"/>
      <name val="Tahoma"/>
      <family val="2"/>
    </font>
    <font>
      <sz val="8"/>
      <name val="Symbol"/>
      <family val="1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9" fontId="4" fillId="2" borderId="1" xfId="19" applyFont="1" applyFill="1" applyBorder="1" applyAlignment="1" applyProtection="1">
      <alignment horizontal="center"/>
      <protection locked="0"/>
    </xf>
    <xf numFmtId="173" fontId="4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34"/>
          <c:w val="0.93825"/>
          <c:h val="0.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Principal!$J$4</c:f>
              <c:strCache>
                <c:ptCount val="1"/>
                <c:pt idx="0">
                  <c:v> payoff 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Principal!$I$5:$I$55</c:f>
              <c:numCache>
                <c:ptCount val="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</c:numCache>
            </c:numRef>
          </c:xVal>
          <c:yVal>
            <c:numRef>
              <c:f>Principal!$J$5:$J$55</c:f>
              <c:numCache>
                <c:ptCount val="51"/>
                <c:pt idx="0">
                  <c:v>0.13043478260869557</c:v>
                </c:pt>
                <c:pt idx="1">
                  <c:v>0.13300567107750472</c:v>
                </c:pt>
                <c:pt idx="2">
                  <c:v>0.13618147448015117</c:v>
                </c:pt>
                <c:pt idx="3">
                  <c:v>0.13996219281663502</c:v>
                </c:pt>
                <c:pt idx="4">
                  <c:v>0.1443478260869563</c:v>
                </c:pt>
                <c:pt idx="5">
                  <c:v>0.14933837429111507</c:v>
                </c:pt>
                <c:pt idx="6">
                  <c:v>0.15493383742911127</c:v>
                </c:pt>
                <c:pt idx="7">
                  <c:v>0.1611342155009452</c:v>
                </c:pt>
                <c:pt idx="8">
                  <c:v>0.1679395085066161</c:v>
                </c:pt>
                <c:pt idx="9">
                  <c:v>0.17534971644612474</c:v>
                </c:pt>
                <c:pt idx="10">
                  <c:v>0.18336483931947056</c:v>
                </c:pt>
                <c:pt idx="11">
                  <c:v>0.1919848771266539</c:v>
                </c:pt>
                <c:pt idx="12">
                  <c:v>0.20120982986767488</c:v>
                </c:pt>
                <c:pt idx="13">
                  <c:v>0.21103969754253293</c:v>
                </c:pt>
                <c:pt idx="14">
                  <c:v>0.22147448015122873</c:v>
                </c:pt>
                <c:pt idx="15">
                  <c:v>0.2325141776937617</c:v>
                </c:pt>
                <c:pt idx="16">
                  <c:v>0.2441587901701323</c:v>
                </c:pt>
                <c:pt idx="17">
                  <c:v>0.2564083175803401</c:v>
                </c:pt>
                <c:pt idx="18">
                  <c:v>0.26926275992438553</c:v>
                </c:pt>
                <c:pt idx="19">
                  <c:v>0.28272211720226836</c:v>
                </c:pt>
                <c:pt idx="20">
                  <c:v>0.2967863894139887</c:v>
                </c:pt>
                <c:pt idx="21">
                  <c:v>0.31145557655954614</c:v>
                </c:pt>
                <c:pt idx="22">
                  <c:v>0.3267296786389414</c:v>
                </c:pt>
                <c:pt idx="23">
                  <c:v>0.34260869565217367</c:v>
                </c:pt>
                <c:pt idx="24">
                  <c:v>0.35909262759924365</c:v>
                </c:pt>
                <c:pt idx="25">
                  <c:v>0.37618147448015116</c:v>
                </c:pt>
                <c:pt idx="26">
                  <c:v>0.39387523629489596</c:v>
                </c:pt>
                <c:pt idx="27">
                  <c:v>0.41217391304347817</c:v>
                </c:pt>
                <c:pt idx="28">
                  <c:v>0.4310775047258979</c:v>
                </c:pt>
                <c:pt idx="29">
                  <c:v>0.4505860113421549</c:v>
                </c:pt>
                <c:pt idx="30">
                  <c:v>0.47069943289224936</c:v>
                </c:pt>
                <c:pt idx="31">
                  <c:v>0.49141776937618153</c:v>
                </c:pt>
                <c:pt idx="32">
                  <c:v>0.5127410207939509</c:v>
                </c:pt>
                <c:pt idx="33">
                  <c:v>0.5346691871455576</c:v>
                </c:pt>
                <c:pt idx="34">
                  <c:v>0.5572022684310018</c:v>
                </c:pt>
                <c:pt idx="35">
                  <c:v>0.5803402646502834</c:v>
                </c:pt>
                <c:pt idx="36">
                  <c:v>0.6040831758034026</c:v>
                </c:pt>
                <c:pt idx="37">
                  <c:v>0.6284310018903592</c:v>
                </c:pt>
                <c:pt idx="38">
                  <c:v>0.6533837429111531</c:v>
                </c:pt>
                <c:pt idx="39">
                  <c:v>0.6789413988657844</c:v>
                </c:pt>
                <c:pt idx="40">
                  <c:v>0.7051039697542534</c:v>
                </c:pt>
                <c:pt idx="41">
                  <c:v>0.7318714555765595</c:v>
                </c:pt>
                <c:pt idx="42">
                  <c:v>0.7592438563327032</c:v>
                </c:pt>
                <c:pt idx="43">
                  <c:v>0.7872211720226843</c:v>
                </c:pt>
                <c:pt idx="44">
                  <c:v>0.8158034026465029</c:v>
                </c:pt>
                <c:pt idx="45">
                  <c:v>0.8449905482041588</c:v>
                </c:pt>
                <c:pt idx="46">
                  <c:v>0.8747826086956523</c:v>
                </c:pt>
                <c:pt idx="47">
                  <c:v>0.9051795841209829</c:v>
                </c:pt>
                <c:pt idx="48">
                  <c:v>0.9361814744801512</c:v>
                </c:pt>
                <c:pt idx="49">
                  <c:v>0.9677882797731568</c:v>
                </c:pt>
                <c:pt idx="5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Principal!$K$4</c:f>
              <c:strCache>
                <c:ptCount val="1"/>
                <c:pt idx="0">
                  <c:v> payoff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Principal!$I$5:$I$55</c:f>
              <c:numCache>
                <c:ptCount val="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</c:numCache>
            </c:numRef>
          </c:xVal>
          <c:yVal>
            <c:numRef>
              <c:f>Principal!$K$5:$K$55</c:f>
              <c:numCache>
                <c:ptCount val="51"/>
                <c:pt idx="0">
                  <c:v>0.8695652173913044</c:v>
                </c:pt>
                <c:pt idx="1">
                  <c:v>0.8669943289224953</c:v>
                </c:pt>
                <c:pt idx="2">
                  <c:v>0.8638185255198488</c:v>
                </c:pt>
                <c:pt idx="3">
                  <c:v>0.860037807183365</c:v>
                </c:pt>
                <c:pt idx="4">
                  <c:v>0.8556521739130437</c:v>
                </c:pt>
                <c:pt idx="5">
                  <c:v>0.8506616257088849</c:v>
                </c:pt>
                <c:pt idx="6">
                  <c:v>0.8450661625708887</c:v>
                </c:pt>
                <c:pt idx="7">
                  <c:v>0.8388657844990548</c:v>
                </c:pt>
                <c:pt idx="8">
                  <c:v>0.8320604914933839</c:v>
                </c:pt>
                <c:pt idx="9">
                  <c:v>0.8246502835538753</c:v>
                </c:pt>
                <c:pt idx="10">
                  <c:v>0.8166351606805294</c:v>
                </c:pt>
                <c:pt idx="11">
                  <c:v>0.8080151228733461</c:v>
                </c:pt>
                <c:pt idx="12">
                  <c:v>0.7987901701323251</c:v>
                </c:pt>
                <c:pt idx="13">
                  <c:v>0.7889603024574671</c:v>
                </c:pt>
                <c:pt idx="14">
                  <c:v>0.7785255198487713</c:v>
                </c:pt>
                <c:pt idx="15">
                  <c:v>0.7674858223062383</c:v>
                </c:pt>
                <c:pt idx="16">
                  <c:v>0.7558412098298677</c:v>
                </c:pt>
                <c:pt idx="17">
                  <c:v>0.7435916824196599</c:v>
                </c:pt>
                <c:pt idx="18">
                  <c:v>0.7307372400756145</c:v>
                </c:pt>
                <c:pt idx="19">
                  <c:v>0.7172778827977316</c:v>
                </c:pt>
                <c:pt idx="20">
                  <c:v>0.7032136105860113</c:v>
                </c:pt>
                <c:pt idx="21">
                  <c:v>0.6885444234404539</c:v>
                </c:pt>
                <c:pt idx="22">
                  <c:v>0.6732703213610586</c:v>
                </c:pt>
                <c:pt idx="23">
                  <c:v>0.6573913043478263</c:v>
                </c:pt>
                <c:pt idx="24">
                  <c:v>0.6409073724007563</c:v>
                </c:pt>
                <c:pt idx="25">
                  <c:v>0.6238185255198488</c:v>
                </c:pt>
                <c:pt idx="26">
                  <c:v>0.606124763705104</c:v>
                </c:pt>
                <c:pt idx="27">
                  <c:v>0.5878260869565218</c:v>
                </c:pt>
                <c:pt idx="28">
                  <c:v>0.5689224952741021</c:v>
                </c:pt>
                <c:pt idx="29">
                  <c:v>0.5494139886578451</c:v>
                </c:pt>
                <c:pt idx="30">
                  <c:v>0.5293005671077506</c:v>
                </c:pt>
                <c:pt idx="31">
                  <c:v>0.5085822306238185</c:v>
                </c:pt>
                <c:pt idx="32">
                  <c:v>0.48725897920604916</c:v>
                </c:pt>
                <c:pt idx="33">
                  <c:v>0.46533081285444244</c:v>
                </c:pt>
                <c:pt idx="34">
                  <c:v>0.44279773156899815</c:v>
                </c:pt>
                <c:pt idx="35">
                  <c:v>0.41965973534971657</c:v>
                </c:pt>
                <c:pt idx="36">
                  <c:v>0.3959168241965974</c:v>
                </c:pt>
                <c:pt idx="37">
                  <c:v>0.3715689981096409</c:v>
                </c:pt>
                <c:pt idx="38">
                  <c:v>0.34661625708884697</c:v>
                </c:pt>
                <c:pt idx="39">
                  <c:v>0.3210586011342155</c:v>
                </c:pt>
                <c:pt idx="40">
                  <c:v>0.2948960302457466</c:v>
                </c:pt>
                <c:pt idx="41">
                  <c:v>0.26812854442344053</c:v>
                </c:pt>
                <c:pt idx="42">
                  <c:v>0.24075614366729683</c:v>
                </c:pt>
                <c:pt idx="43">
                  <c:v>0.21277882797731573</c:v>
                </c:pt>
                <c:pt idx="44">
                  <c:v>0.18419659735349717</c:v>
                </c:pt>
                <c:pt idx="45">
                  <c:v>0.15500945179584122</c:v>
                </c:pt>
                <c:pt idx="46">
                  <c:v>0.12521739130434778</c:v>
                </c:pt>
                <c:pt idx="47">
                  <c:v>0.09482041587901713</c:v>
                </c:pt>
                <c:pt idx="48">
                  <c:v>0.06381852551984883</c:v>
                </c:pt>
                <c:pt idx="49">
                  <c:v>0.03221172022684313</c:v>
                </c:pt>
                <c:pt idx="50">
                  <c:v>0</c:v>
                </c:pt>
              </c:numCache>
            </c:numRef>
          </c:yVal>
          <c:smooth val="0"/>
        </c:ser>
        <c:axId val="52450058"/>
        <c:axId val="2288475"/>
      </c:scatterChart>
      <c:valAx>
        <c:axId val="5245005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Fator de Desconto da Firma 1: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200" b="1" i="0" u="none" baseline="0"/>
                  <a:t>d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88475"/>
        <c:crosses val="autoZero"/>
        <c:crossBetween val="midCat"/>
        <c:dispUnits/>
      </c:valAx>
      <c:valAx>
        <c:axId val="2288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Payoffs em $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450058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25"/>
          <c:y val="0.1165"/>
          <c:w val="0.2435"/>
          <c:h val="0.157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37"/>
          <c:w val="0.944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Principal!$M$4</c:f>
              <c:strCache>
                <c:ptCount val="1"/>
                <c:pt idx="0">
                  <c:v> payoff 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Principal!$L$5:$L$55</c:f>
              <c:numCache>
                <c:ptCount val="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</c:numCache>
            </c:numRef>
          </c:xVal>
          <c:yVal>
            <c:numRef>
              <c:f>Principal!$M$5:$M$55</c:f>
              <c:numCache>
                <c:ptCount val="51"/>
                <c:pt idx="0">
                  <c:v>1</c:v>
                </c:pt>
                <c:pt idx="1">
                  <c:v>0.9981487603305785</c:v>
                </c:pt>
                <c:pt idx="2">
                  <c:v>0.9962314049586777</c:v>
                </c:pt>
                <c:pt idx="3">
                  <c:v>0.9942479338842976</c:v>
                </c:pt>
                <c:pt idx="4">
                  <c:v>0.992198347107438</c:v>
                </c:pt>
                <c:pt idx="5">
                  <c:v>0.9900826446280991</c:v>
                </c:pt>
                <c:pt idx="6">
                  <c:v>0.987900826446281</c:v>
                </c:pt>
                <c:pt idx="7">
                  <c:v>0.9856528925619835</c:v>
                </c:pt>
                <c:pt idx="8">
                  <c:v>0.9833388429752066</c:v>
                </c:pt>
                <c:pt idx="9">
                  <c:v>0.9809586776859505</c:v>
                </c:pt>
                <c:pt idx="10">
                  <c:v>0.9785123966942149</c:v>
                </c:pt>
                <c:pt idx="11">
                  <c:v>0.976</c:v>
                </c:pt>
                <c:pt idx="12">
                  <c:v>0.9734214876033058</c:v>
                </c:pt>
                <c:pt idx="13">
                  <c:v>0.9707768595041322</c:v>
                </c:pt>
                <c:pt idx="14">
                  <c:v>0.9680661157024794</c:v>
                </c:pt>
                <c:pt idx="15">
                  <c:v>0.965289256198347</c:v>
                </c:pt>
                <c:pt idx="16">
                  <c:v>0.9624462809917356</c:v>
                </c:pt>
                <c:pt idx="17">
                  <c:v>0.9595371900826446</c:v>
                </c:pt>
                <c:pt idx="18">
                  <c:v>0.9565619834710744</c:v>
                </c:pt>
                <c:pt idx="19">
                  <c:v>0.9535206611570248</c:v>
                </c:pt>
                <c:pt idx="20">
                  <c:v>0.9504132231404958</c:v>
                </c:pt>
                <c:pt idx="21">
                  <c:v>0.9472396694214876</c:v>
                </c:pt>
                <c:pt idx="22">
                  <c:v>0.944</c:v>
                </c:pt>
                <c:pt idx="23">
                  <c:v>0.940694214876033</c:v>
                </c:pt>
                <c:pt idx="24">
                  <c:v>0.9373223140495868</c:v>
                </c:pt>
                <c:pt idx="25">
                  <c:v>0.9338842975206612</c:v>
                </c:pt>
                <c:pt idx="26">
                  <c:v>0.9303801652892562</c:v>
                </c:pt>
                <c:pt idx="27">
                  <c:v>0.9268099173553719</c:v>
                </c:pt>
                <c:pt idx="28">
                  <c:v>0.9231735537190082</c:v>
                </c:pt>
                <c:pt idx="29">
                  <c:v>0.9194710743801653</c:v>
                </c:pt>
                <c:pt idx="30">
                  <c:v>0.915702479338843</c:v>
                </c:pt>
                <c:pt idx="31">
                  <c:v>0.9118677685950413</c:v>
                </c:pt>
                <c:pt idx="32">
                  <c:v>0.9079669421487603</c:v>
                </c:pt>
                <c:pt idx="33">
                  <c:v>0.9039999999999999</c:v>
                </c:pt>
                <c:pt idx="34">
                  <c:v>0.8999669421487603</c:v>
                </c:pt>
                <c:pt idx="35">
                  <c:v>0.8958677685950412</c:v>
                </c:pt>
                <c:pt idx="36">
                  <c:v>0.891702479338843</c:v>
                </c:pt>
                <c:pt idx="37">
                  <c:v>0.8874710743801653</c:v>
                </c:pt>
                <c:pt idx="38">
                  <c:v>0.8831735537190082</c:v>
                </c:pt>
                <c:pt idx="39">
                  <c:v>0.8788099173553718</c:v>
                </c:pt>
                <c:pt idx="40">
                  <c:v>0.8743801652892562</c:v>
                </c:pt>
                <c:pt idx="41">
                  <c:v>0.8698842975206611</c:v>
                </c:pt>
                <c:pt idx="42">
                  <c:v>0.8653223140495867</c:v>
                </c:pt>
                <c:pt idx="43">
                  <c:v>0.860694214876033</c:v>
                </c:pt>
                <c:pt idx="44">
                  <c:v>0.856</c:v>
                </c:pt>
                <c:pt idx="45">
                  <c:v>0.8512396694214875</c:v>
                </c:pt>
                <c:pt idx="46">
                  <c:v>0.8464132231404958</c:v>
                </c:pt>
                <c:pt idx="47">
                  <c:v>0.8415206611570247</c:v>
                </c:pt>
                <c:pt idx="48">
                  <c:v>0.8365619834710744</c:v>
                </c:pt>
                <c:pt idx="49">
                  <c:v>0.8315371900826445</c:v>
                </c:pt>
                <c:pt idx="50">
                  <c:v>0.8264462809917354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Principal!$N$4</c:f>
              <c:strCache>
                <c:ptCount val="1"/>
                <c:pt idx="0">
                  <c:v> payoff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Principal!$L$5:$L$55</c:f>
              <c:numCache>
                <c:ptCount val="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</c:numCache>
            </c:numRef>
          </c:xVal>
          <c:yVal>
            <c:numRef>
              <c:f>Principal!$N$5:$N$55</c:f>
              <c:numCache>
                <c:ptCount val="51"/>
                <c:pt idx="0">
                  <c:v>0</c:v>
                </c:pt>
                <c:pt idx="1">
                  <c:v>0.0018512396694214883</c:v>
                </c:pt>
                <c:pt idx="2">
                  <c:v>0.003768595041322315</c:v>
                </c:pt>
                <c:pt idx="3">
                  <c:v>0.005752066115702481</c:v>
                </c:pt>
                <c:pt idx="4">
                  <c:v>0.007801652892561987</c:v>
                </c:pt>
                <c:pt idx="5">
                  <c:v>0.00991735537190083</c:v>
                </c:pt>
                <c:pt idx="6">
                  <c:v>0.012099173553719011</c:v>
                </c:pt>
                <c:pt idx="7">
                  <c:v>0.014347107438016536</c:v>
                </c:pt>
                <c:pt idx="8">
                  <c:v>0.016661157024793396</c:v>
                </c:pt>
                <c:pt idx="9">
                  <c:v>0.01904132231404959</c:v>
                </c:pt>
                <c:pt idx="10">
                  <c:v>0.021487603305785134</c:v>
                </c:pt>
                <c:pt idx="11">
                  <c:v>0.024000000000000004</c:v>
                </c:pt>
                <c:pt idx="12">
                  <c:v>0.02657851239669422</c:v>
                </c:pt>
                <c:pt idx="13">
                  <c:v>0.029223140495867782</c:v>
                </c:pt>
                <c:pt idx="14">
                  <c:v>0.03193388429752068</c:v>
                </c:pt>
                <c:pt idx="15">
                  <c:v>0.034710743801652906</c:v>
                </c:pt>
                <c:pt idx="16">
                  <c:v>0.03755371900826447</c:v>
                </c:pt>
                <c:pt idx="17">
                  <c:v>0.04046280991735539</c:v>
                </c:pt>
                <c:pt idx="18">
                  <c:v>0.043438016528925635</c:v>
                </c:pt>
                <c:pt idx="19">
                  <c:v>0.046479338842975226</c:v>
                </c:pt>
                <c:pt idx="20">
                  <c:v>0.04958677685950415</c:v>
                </c:pt>
                <c:pt idx="21">
                  <c:v>0.05276033057851242</c:v>
                </c:pt>
                <c:pt idx="22">
                  <c:v>0.05600000000000002</c:v>
                </c:pt>
                <c:pt idx="23">
                  <c:v>0.05930578512396696</c:v>
                </c:pt>
                <c:pt idx="24">
                  <c:v>0.06267768595041323</c:v>
                </c:pt>
                <c:pt idx="25">
                  <c:v>0.06611570247933887</c:v>
                </c:pt>
                <c:pt idx="26">
                  <c:v>0.06961983471074382</c:v>
                </c:pt>
                <c:pt idx="27">
                  <c:v>0.07319008264462813</c:v>
                </c:pt>
                <c:pt idx="28">
                  <c:v>0.07682644628099178</c:v>
                </c:pt>
                <c:pt idx="29">
                  <c:v>0.08052892561983473</c:v>
                </c:pt>
                <c:pt idx="30">
                  <c:v>0.08429752066115706</c:v>
                </c:pt>
                <c:pt idx="31">
                  <c:v>0.0881322314049587</c:v>
                </c:pt>
                <c:pt idx="32">
                  <c:v>0.0920330578512397</c:v>
                </c:pt>
                <c:pt idx="33">
                  <c:v>0.09600000000000004</c:v>
                </c:pt>
                <c:pt idx="34">
                  <c:v>0.10003305785123971</c:v>
                </c:pt>
                <c:pt idx="35">
                  <c:v>0.10413223140495871</c:v>
                </c:pt>
                <c:pt idx="36">
                  <c:v>0.10829752066115704</c:v>
                </c:pt>
                <c:pt idx="37">
                  <c:v>0.11252892561983474</c:v>
                </c:pt>
                <c:pt idx="38">
                  <c:v>0.11682644628099179</c:v>
                </c:pt>
                <c:pt idx="39">
                  <c:v>0.12119008264462813</c:v>
                </c:pt>
                <c:pt idx="40">
                  <c:v>0.12561983471074384</c:v>
                </c:pt>
                <c:pt idx="41">
                  <c:v>0.13011570247933885</c:v>
                </c:pt>
                <c:pt idx="42">
                  <c:v>0.13467768595041324</c:v>
                </c:pt>
                <c:pt idx="43">
                  <c:v>0.13930578512396702</c:v>
                </c:pt>
                <c:pt idx="44">
                  <c:v>0.14400000000000004</c:v>
                </c:pt>
                <c:pt idx="45">
                  <c:v>0.14876033057851246</c:v>
                </c:pt>
                <c:pt idx="46">
                  <c:v>0.1535867768595042</c:v>
                </c:pt>
                <c:pt idx="47">
                  <c:v>0.15847933884297524</c:v>
                </c:pt>
                <c:pt idx="48">
                  <c:v>0.16343801652892562</c:v>
                </c:pt>
                <c:pt idx="49">
                  <c:v>0.16846280991735546</c:v>
                </c:pt>
                <c:pt idx="50">
                  <c:v>0.17355371900826458</c:v>
                </c:pt>
              </c:numCache>
            </c:numRef>
          </c:yVal>
          <c:smooth val="0"/>
        </c:ser>
        <c:axId val="20596276"/>
        <c:axId val="51148757"/>
      </c:scatterChart>
      <c:valAx>
        <c:axId val="2059627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Fator de Desconto da Firma 2: </a:t>
                </a:r>
                <a:r>
                  <a:rPr lang="en-US" cap="none" sz="1200" b="1" i="0" u="none" baseline="0"/>
                  <a:t>d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148757"/>
        <c:crosses val="autoZero"/>
        <c:crossBetween val="midCat"/>
        <c:dispUnits/>
      </c:valAx>
      <c:valAx>
        <c:axId val="51148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Payoffs em $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596276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75"/>
          <c:y val="0.042"/>
          <c:w val="0.22725"/>
          <c:h val="0.173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4"/>
          <c:w val="0.94825"/>
          <c:h val="0.8995"/>
        </c:manualLayout>
      </c:layout>
      <c:scatterChart>
        <c:scatterStyle val="lineMarker"/>
        <c:varyColors val="0"/>
        <c:ser>
          <c:idx val="1"/>
          <c:order val="0"/>
          <c:tx>
            <c:strRef>
              <c:f>Principal!$B$22</c:f>
              <c:strCache>
                <c:ptCount val="1"/>
                <c:pt idx="0">
                  <c:v>payoff1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Principal!$A$23:$A$42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Principal!$B$23:$B$42</c:f>
              <c:numCache>
                <c:ptCount val="20"/>
                <c:pt idx="0">
                  <c:v>1</c:v>
                </c:pt>
                <c:pt idx="1">
                  <c:v>0.13043478260869557</c:v>
                </c:pt>
                <c:pt idx="2">
                  <c:v>0.9209486166007905</c:v>
                </c:pt>
                <c:pt idx="3">
                  <c:v>0.23354528269462094</c:v>
                </c:pt>
                <c:pt idx="4">
                  <c:v>0.8584574044275024</c:v>
                </c:pt>
                <c:pt idx="5">
                  <c:v>0.31505555944238806</c:v>
                </c:pt>
                <c:pt idx="6">
                  <c:v>0.8090572367015829</c:v>
                </c:pt>
                <c:pt idx="7">
                  <c:v>0.379490560824022</c:v>
                </c:pt>
                <c:pt idx="8">
                  <c:v>0.7700057207127138</c:v>
                </c:pt>
                <c:pt idx="9">
                  <c:v>0.43042732080950374</c:v>
                </c:pt>
                <c:pt idx="10">
                  <c:v>0.7391349570851493</c:v>
                </c:pt>
                <c:pt idx="11">
                  <c:v>0.47069353423676175</c:v>
                </c:pt>
                <c:pt idx="12">
                  <c:v>0.7147311913716594</c:v>
                </c:pt>
                <c:pt idx="13">
                  <c:v>0.5025245329934873</c:v>
                </c:pt>
                <c:pt idx="14">
                  <c:v>0.6954396769736437</c:v>
                </c:pt>
                <c:pt idx="15">
                  <c:v>0.5276873778604645</c:v>
                </c:pt>
                <c:pt idx="16">
                  <c:v>0.6801894679633551</c:v>
                </c:pt>
                <c:pt idx="17">
                  <c:v>0.5475789548304064</c:v>
                </c:pt>
                <c:pt idx="18">
                  <c:v>0.6681339667694504</c:v>
                </c:pt>
                <c:pt idx="19">
                  <c:v>0.5633035216050644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Principal!$C$22</c:f>
              <c:strCache>
                <c:ptCount val="1"/>
                <c:pt idx="0">
                  <c:v>payoff2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Principal!$A$23:$A$42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Principal!$C$23:$C$42</c:f>
              <c:numCache>
                <c:ptCount val="20"/>
                <c:pt idx="0">
                  <c:v>0</c:v>
                </c:pt>
                <c:pt idx="1">
                  <c:v>0.8695652173913044</c:v>
                </c:pt>
                <c:pt idx="2">
                  <c:v>0.07905138339920947</c:v>
                </c:pt>
                <c:pt idx="3">
                  <c:v>0.7664547173053791</c:v>
                </c:pt>
                <c:pt idx="4">
                  <c:v>0.1415425955724976</c:v>
                </c:pt>
                <c:pt idx="5">
                  <c:v>0.6849444405576119</c:v>
                </c:pt>
                <c:pt idx="6">
                  <c:v>0.19094276329841708</c:v>
                </c:pt>
                <c:pt idx="7">
                  <c:v>0.620509439175978</c:v>
                </c:pt>
                <c:pt idx="8">
                  <c:v>0.22999427928728622</c:v>
                </c:pt>
                <c:pt idx="9">
                  <c:v>0.5695726791904963</c:v>
                </c:pt>
                <c:pt idx="10">
                  <c:v>0.2608650429148507</c:v>
                </c:pt>
                <c:pt idx="11">
                  <c:v>0.5293064657632383</c:v>
                </c:pt>
                <c:pt idx="12">
                  <c:v>0.2852688086283406</c:v>
                </c:pt>
                <c:pt idx="13">
                  <c:v>0.4974754670065127</c:v>
                </c:pt>
                <c:pt idx="14">
                  <c:v>0.30456032302635627</c:v>
                </c:pt>
                <c:pt idx="15">
                  <c:v>0.4723126221395355</c:v>
                </c:pt>
                <c:pt idx="16">
                  <c:v>0.3198105320366449</c:v>
                </c:pt>
                <c:pt idx="17">
                  <c:v>0.4524210451695936</c:v>
                </c:pt>
                <c:pt idx="18">
                  <c:v>0.33186603323054964</c:v>
                </c:pt>
                <c:pt idx="19">
                  <c:v>0.43669647839493564</c:v>
                </c:pt>
              </c:numCache>
            </c:numRef>
          </c:yVal>
          <c:smooth val="0"/>
        </c:ser>
        <c:axId val="57685630"/>
        <c:axId val="49408623"/>
      </c:scatterChart>
      <c:valAx>
        <c:axId val="5768563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Períodos T</a:t>
                </a:r>
              </a:p>
            </c:rich>
          </c:tx>
          <c:layout>
            <c:manualLayout>
              <c:xMode val="factor"/>
              <c:yMode val="factor"/>
              <c:x val="0.003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408623"/>
        <c:crosses val="autoZero"/>
        <c:crossBetween val="midCat"/>
        <c:dispUnits/>
      </c:valAx>
      <c:valAx>
        <c:axId val="49408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Payoffs em $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685630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975"/>
          <c:y val="0.11625"/>
          <c:w val="0.24325"/>
          <c:h val="0.15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7</xdr:col>
      <xdr:colOff>619125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742950" y="57150"/>
        <a:ext cx="46767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17</xdr:row>
      <xdr:rowOff>38100</xdr:rowOff>
    </xdr:from>
    <xdr:to>
      <xdr:col>8</xdr:col>
      <xdr:colOff>285750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771525" y="3114675"/>
        <a:ext cx="50006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15</xdr:col>
      <xdr:colOff>571500</xdr:colOff>
      <xdr:row>17</xdr:row>
      <xdr:rowOff>114300</xdr:rowOff>
    </xdr:to>
    <xdr:graphicFrame>
      <xdr:nvGraphicFramePr>
        <xdr:cNvPr id="3" name="Chart 3"/>
        <xdr:cNvGraphicFramePr/>
      </xdr:nvGraphicFramePr>
      <xdr:xfrm>
        <a:off x="6172200" y="180975"/>
        <a:ext cx="46863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">
      <selection activeCell="A1" sqref="A1"/>
    </sheetView>
  </sheetViews>
  <sheetFormatPr defaultColWidth="9.00390625" defaultRowHeight="14.25"/>
  <cols>
    <col min="2" max="2" width="13.875" style="0" customWidth="1"/>
    <col min="5" max="5" width="7.625" style="0" customWidth="1"/>
    <col min="6" max="6" width="12.25390625" style="0" customWidth="1"/>
    <col min="7" max="7" width="9.625" style="0" customWidth="1"/>
  </cols>
  <sheetData>
    <row r="1" ht="18">
      <c r="A1" s="1" t="s">
        <v>0</v>
      </c>
    </row>
    <row r="2" ht="18">
      <c r="A2" s="1"/>
    </row>
    <row r="3" spans="3:20" ht="15">
      <c r="C3" s="3" t="s">
        <v>7</v>
      </c>
      <c r="D3" s="2">
        <v>1</v>
      </c>
      <c r="T3" t="s">
        <v>17</v>
      </c>
    </row>
    <row r="4" spans="3:20" ht="18.75">
      <c r="C4" s="3" t="s">
        <v>1</v>
      </c>
      <c r="D4" s="2">
        <v>5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13</v>
      </c>
      <c r="N4" s="7" t="s">
        <v>14</v>
      </c>
      <c r="S4" s="6" t="s">
        <v>8</v>
      </c>
      <c r="T4">
        <f>v_*(((1-delta_1)*((1-(delta_1^(T_-1)))/(1-(delta_1*delta_2))))+(delta_1^(T_-1)))</f>
        <v>0.8205736539802287</v>
      </c>
    </row>
    <row r="5" spans="3:20" ht="18.75">
      <c r="C5" s="3" t="s">
        <v>2</v>
      </c>
      <c r="D5" s="4">
        <v>0.1</v>
      </c>
      <c r="E5" t="s">
        <v>3</v>
      </c>
      <c r="F5" s="3" t="s">
        <v>4</v>
      </c>
      <c r="G5" s="5">
        <f>1/(1+mi_1)</f>
        <v>0.9090909090909091</v>
      </c>
      <c r="I5" s="8">
        <v>0</v>
      </c>
      <c r="J5" s="8">
        <f>v_-K5</f>
        <v>0.13043478260869557</v>
      </c>
      <c r="K5" s="8">
        <f>delta_2*(1-I5)*(1-((I5*delta_2)^((T_-1)/2)))*v_/(1-(I5*delta_2))</f>
        <v>0.8695652173913044</v>
      </c>
      <c r="L5" s="8">
        <v>0</v>
      </c>
      <c r="M5" s="8">
        <f>v_-N5</f>
        <v>1</v>
      </c>
      <c r="N5" s="8">
        <f>L5*(1-delta_1)*(1-((delta_1*L5)^((T_-1)/2)))*v_/(1-(delta_1*L5))</f>
        <v>0</v>
      </c>
      <c r="S5" s="6" t="s">
        <v>9</v>
      </c>
      <c r="T5">
        <f>v_-T4</f>
        <v>0.17942634601977125</v>
      </c>
    </row>
    <row r="6" spans="3:14" ht="18.75">
      <c r="C6" s="3" t="s">
        <v>5</v>
      </c>
      <c r="D6" s="4">
        <v>0.15</v>
      </c>
      <c r="E6" t="s">
        <v>3</v>
      </c>
      <c r="F6" s="3" t="s">
        <v>6</v>
      </c>
      <c r="G6" s="5">
        <f>1/(1+mi_2)</f>
        <v>0.8695652173913044</v>
      </c>
      <c r="I6" s="8">
        <v>0.02</v>
      </c>
      <c r="J6" s="8">
        <f aca="true" t="shared" si="0" ref="J6:J55">v_-K6</f>
        <v>0.13300567107750472</v>
      </c>
      <c r="K6" s="8">
        <f aca="true" t="shared" si="1" ref="K6:K55">delta_2*(1-I6)*(1-((I6*delta_2)^((T_-1)/2)))*v_/(1-(I6*delta_2))</f>
        <v>0.8669943289224953</v>
      </c>
      <c r="L6" s="8">
        <v>0.02</v>
      </c>
      <c r="M6" s="8">
        <f aca="true" t="shared" si="2" ref="M6:M55">v_-N6</f>
        <v>0.9981487603305785</v>
      </c>
      <c r="N6" s="8">
        <f aca="true" t="shared" si="3" ref="N6:N55">L6*(1-delta_1)*(1-((delta_1*L6)^((T_-1)/2)))*v_/(1-(delta_1*L6))</f>
        <v>0.0018512396694214883</v>
      </c>
    </row>
    <row r="7" spans="9:14" ht="14.25">
      <c r="I7" s="8">
        <v>0.04</v>
      </c>
      <c r="J7" s="8">
        <f t="shared" si="0"/>
        <v>0.13618147448015117</v>
      </c>
      <c r="K7" s="8">
        <f t="shared" si="1"/>
        <v>0.8638185255198488</v>
      </c>
      <c r="L7" s="8">
        <v>0.04</v>
      </c>
      <c r="M7" s="8">
        <f t="shared" si="2"/>
        <v>0.9962314049586777</v>
      </c>
      <c r="N7" s="8">
        <f t="shared" si="3"/>
        <v>0.003768595041322315</v>
      </c>
    </row>
    <row r="8" spans="3:14" ht="15">
      <c r="C8" s="9" t="s">
        <v>10</v>
      </c>
      <c r="I8" s="8">
        <v>0.06</v>
      </c>
      <c r="J8" s="8">
        <f t="shared" si="0"/>
        <v>0.13996219281663502</v>
      </c>
      <c r="K8" s="8">
        <f t="shared" si="1"/>
        <v>0.860037807183365</v>
      </c>
      <c r="L8" s="8">
        <v>0.06</v>
      </c>
      <c r="M8" s="8">
        <f t="shared" si="2"/>
        <v>0.9942479338842976</v>
      </c>
      <c r="N8" s="8">
        <f t="shared" si="3"/>
        <v>0.005752066115702481</v>
      </c>
    </row>
    <row r="9" spans="3:14" ht="15">
      <c r="C9" s="9" t="s">
        <v>8</v>
      </c>
      <c r="D9" s="2">
        <f>v_-payoff_2</f>
        <v>0.8584574044275023</v>
      </c>
      <c r="I9" s="8">
        <v>0.08</v>
      </c>
      <c r="J9" s="8">
        <f t="shared" si="0"/>
        <v>0.1443478260869563</v>
      </c>
      <c r="K9" s="8">
        <f t="shared" si="1"/>
        <v>0.8556521739130437</v>
      </c>
      <c r="L9" s="8">
        <v>0.08</v>
      </c>
      <c r="M9" s="8">
        <f t="shared" si="2"/>
        <v>0.992198347107438</v>
      </c>
      <c r="N9" s="8">
        <f t="shared" si="3"/>
        <v>0.007801652892561987</v>
      </c>
    </row>
    <row r="10" spans="3:14" ht="15">
      <c r="C10" s="9" t="s">
        <v>9</v>
      </c>
      <c r="D10" s="2">
        <f>delta_2*(1-delta_1)*(1-((delta_1*delta_2)^((T_-1)/2)))*v_/(1-(delta_1*delta_2))</f>
        <v>0.14154259557249768</v>
      </c>
      <c r="I10" s="8">
        <v>0.1</v>
      </c>
      <c r="J10" s="8">
        <f t="shared" si="0"/>
        <v>0.14933837429111507</v>
      </c>
      <c r="K10" s="8">
        <f t="shared" si="1"/>
        <v>0.8506616257088849</v>
      </c>
      <c r="L10" s="8">
        <v>0.1</v>
      </c>
      <c r="M10" s="8">
        <f t="shared" si="2"/>
        <v>0.9900826446280991</v>
      </c>
      <c r="N10" s="8">
        <f t="shared" si="3"/>
        <v>0.00991735537190083</v>
      </c>
    </row>
    <row r="11" spans="3:14" ht="15">
      <c r="C11" s="10" t="s">
        <v>16</v>
      </c>
      <c r="H11" s="14" t="s">
        <v>24</v>
      </c>
      <c r="I11" s="8">
        <v>0.12</v>
      </c>
      <c r="J11" s="8">
        <f t="shared" si="0"/>
        <v>0.15493383742911127</v>
      </c>
      <c r="K11" s="8">
        <f t="shared" si="1"/>
        <v>0.8450661625708887</v>
      </c>
      <c r="L11" s="8">
        <v>0.12</v>
      </c>
      <c r="M11" s="8">
        <f t="shared" si="2"/>
        <v>0.987900826446281</v>
      </c>
      <c r="N11" s="8">
        <f t="shared" si="3"/>
        <v>0.012099173553719011</v>
      </c>
    </row>
    <row r="12" spans="3:14" ht="15">
      <c r="C12" s="10" t="s">
        <v>8</v>
      </c>
      <c r="D12" s="2">
        <f>v_*((1-delta_2)*(1-((delta_1*delta_2)^(T_/2)))/(1-(delta_1*delta_2)))</f>
        <v>0.27669276678592586</v>
      </c>
      <c r="F12" s="11" t="s">
        <v>23</v>
      </c>
      <c r="G12" s="12">
        <f>-(LN(2)-LN(1-delta_1))/LN(delta_1)</f>
        <v>32.431398825438514</v>
      </c>
      <c r="H12" s="13">
        <f>v_*((1-delta_2)*(1-((delta_1*delta_2)^(34/2)))/(1-(delta_1*delta_2)))</f>
        <v>0.6111943129684576</v>
      </c>
      <c r="I12" s="8">
        <v>0.14</v>
      </c>
      <c r="J12" s="8">
        <f t="shared" si="0"/>
        <v>0.1611342155009452</v>
      </c>
      <c r="K12" s="8">
        <f t="shared" si="1"/>
        <v>0.8388657844990548</v>
      </c>
      <c r="L12" s="8">
        <v>0.14</v>
      </c>
      <c r="M12" s="8">
        <f t="shared" si="2"/>
        <v>0.9856528925619835</v>
      </c>
      <c r="N12" s="8">
        <f t="shared" si="3"/>
        <v>0.014347107438016536</v>
      </c>
    </row>
    <row r="13" spans="3:14" ht="15">
      <c r="C13" s="10" t="s">
        <v>9</v>
      </c>
      <c r="D13" s="2">
        <f>v_-D12</f>
        <v>0.7233072332140742</v>
      </c>
      <c r="I13" s="8">
        <v>0.16</v>
      </c>
      <c r="J13" s="8">
        <f t="shared" si="0"/>
        <v>0.1679395085066161</v>
      </c>
      <c r="K13" s="8">
        <f t="shared" si="1"/>
        <v>0.8320604914933839</v>
      </c>
      <c r="L13" s="8">
        <v>0.16</v>
      </c>
      <c r="M13" s="8">
        <f t="shared" si="2"/>
        <v>0.9833388429752066</v>
      </c>
      <c r="N13" s="8">
        <f t="shared" si="3"/>
        <v>0.016661157024793396</v>
      </c>
    </row>
    <row r="14" spans="9:14" ht="14.25">
      <c r="I14" s="8">
        <v>0.18</v>
      </c>
      <c r="J14" s="8">
        <f t="shared" si="0"/>
        <v>0.17534971644612474</v>
      </c>
      <c r="K14" s="8">
        <f t="shared" si="1"/>
        <v>0.8246502835538753</v>
      </c>
      <c r="L14" s="8">
        <v>0.18</v>
      </c>
      <c r="M14" s="8">
        <f t="shared" si="2"/>
        <v>0.9809586776859505</v>
      </c>
      <c r="N14" s="8">
        <f t="shared" si="3"/>
        <v>0.01904132231404959</v>
      </c>
    </row>
    <row r="15" spans="1:14" ht="18">
      <c r="A15" s="1" t="s">
        <v>11</v>
      </c>
      <c r="I15" s="8">
        <v>0.2</v>
      </c>
      <c r="J15" s="8">
        <f t="shared" si="0"/>
        <v>0.18336483931947056</v>
      </c>
      <c r="K15" s="8">
        <f t="shared" si="1"/>
        <v>0.8166351606805294</v>
      </c>
      <c r="L15" s="8">
        <v>0.2</v>
      </c>
      <c r="M15" s="8">
        <f t="shared" si="2"/>
        <v>0.9785123966942149</v>
      </c>
      <c r="N15" s="8">
        <f t="shared" si="3"/>
        <v>0.021487603305785134</v>
      </c>
    </row>
    <row r="16" spans="9:14" ht="13.5">
      <c r="I16" s="8">
        <v>0.22</v>
      </c>
      <c r="J16" s="8">
        <f t="shared" si="0"/>
        <v>0.1919848771266539</v>
      </c>
      <c r="K16" s="8">
        <f t="shared" si="1"/>
        <v>0.8080151228733461</v>
      </c>
      <c r="L16" s="8">
        <v>0.22</v>
      </c>
      <c r="M16" s="8">
        <f t="shared" si="2"/>
        <v>0.976</v>
      </c>
      <c r="N16" s="8">
        <f t="shared" si="3"/>
        <v>0.024000000000000004</v>
      </c>
    </row>
    <row r="17" spans="3:14" ht="13.5">
      <c r="C17" s="6" t="s">
        <v>8</v>
      </c>
      <c r="D17" s="2">
        <f>v_*(1-delta_2)/(1-(delta_1*delta_2))</f>
        <v>0.6226415094339621</v>
      </c>
      <c r="I17" s="8">
        <v>0.24</v>
      </c>
      <c r="J17" s="8">
        <f t="shared" si="0"/>
        <v>0.20120982986767488</v>
      </c>
      <c r="K17" s="8">
        <f t="shared" si="1"/>
        <v>0.7987901701323251</v>
      </c>
      <c r="L17" s="8">
        <v>0.24</v>
      </c>
      <c r="M17" s="8">
        <f t="shared" si="2"/>
        <v>0.9734214876033058</v>
      </c>
      <c r="N17" s="8">
        <f t="shared" si="3"/>
        <v>0.02657851239669422</v>
      </c>
    </row>
    <row r="18" spans="3:14" ht="13.5">
      <c r="C18" s="6" t="s">
        <v>9</v>
      </c>
      <c r="D18" s="2">
        <f>v_*(delta_2-(delta_1*delta_2))/(1-(delta_1*delta_2))</f>
        <v>0.3773584905660379</v>
      </c>
      <c r="I18" s="8">
        <v>0.26</v>
      </c>
      <c r="J18" s="8">
        <f t="shared" si="0"/>
        <v>0.21103969754253293</v>
      </c>
      <c r="K18" s="8">
        <f t="shared" si="1"/>
        <v>0.7889603024574671</v>
      </c>
      <c r="L18" s="8">
        <v>0.26</v>
      </c>
      <c r="M18" s="8">
        <f t="shared" si="2"/>
        <v>0.9707768595041322</v>
      </c>
      <c r="N18" s="8">
        <f t="shared" si="3"/>
        <v>0.029223140495867782</v>
      </c>
    </row>
    <row r="19" spans="4:14" ht="13.5">
      <c r="D19">
        <f>D17+D18</f>
        <v>1</v>
      </c>
      <c r="I19" s="8">
        <v>0.28</v>
      </c>
      <c r="J19" s="8">
        <f t="shared" si="0"/>
        <v>0.22147448015122873</v>
      </c>
      <c r="K19" s="8">
        <f t="shared" si="1"/>
        <v>0.7785255198487713</v>
      </c>
      <c r="L19" s="8">
        <v>0.28</v>
      </c>
      <c r="M19" s="8">
        <f t="shared" si="2"/>
        <v>0.9680661157024794</v>
      </c>
      <c r="N19" s="8">
        <f t="shared" si="3"/>
        <v>0.03193388429752068</v>
      </c>
    </row>
    <row r="20" spans="1:14" ht="17.25">
      <c r="A20" s="1" t="s">
        <v>18</v>
      </c>
      <c r="I20" s="8">
        <v>0.3</v>
      </c>
      <c r="J20" s="8">
        <f t="shared" si="0"/>
        <v>0.2325141776937617</v>
      </c>
      <c r="K20" s="8">
        <f t="shared" si="1"/>
        <v>0.7674858223062383</v>
      </c>
      <c r="L20" s="8">
        <v>0.3</v>
      </c>
      <c r="M20" s="8">
        <f t="shared" si="2"/>
        <v>0.965289256198347</v>
      </c>
      <c r="N20" s="8">
        <f t="shared" si="3"/>
        <v>0.034710743801652906</v>
      </c>
    </row>
    <row r="21" spans="4:14" ht="13.5">
      <c r="D21" t="s">
        <v>22</v>
      </c>
      <c r="I21" s="8">
        <v>0.32</v>
      </c>
      <c r="J21" s="8">
        <f t="shared" si="0"/>
        <v>0.2441587901701323</v>
      </c>
      <c r="K21" s="8">
        <f t="shared" si="1"/>
        <v>0.7558412098298677</v>
      </c>
      <c r="L21" s="8">
        <v>0.32</v>
      </c>
      <c r="M21" s="8">
        <f t="shared" si="2"/>
        <v>0.9624462809917356</v>
      </c>
      <c r="N21" s="8">
        <f t="shared" si="3"/>
        <v>0.03755371900826447</v>
      </c>
    </row>
    <row r="22" spans="1:14" ht="13.5">
      <c r="A22" s="8" t="s">
        <v>19</v>
      </c>
      <c r="B22" s="8" t="s">
        <v>20</v>
      </c>
      <c r="C22" s="8" t="s">
        <v>21</v>
      </c>
      <c r="D22" s="8" t="s">
        <v>20</v>
      </c>
      <c r="E22" s="8" t="s">
        <v>21</v>
      </c>
      <c r="I22" s="8">
        <v>0.34</v>
      </c>
      <c r="J22" s="8">
        <f t="shared" si="0"/>
        <v>0.2564083175803401</v>
      </c>
      <c r="K22" s="8">
        <f t="shared" si="1"/>
        <v>0.7435916824196599</v>
      </c>
      <c r="L22" s="8">
        <v>0.34</v>
      </c>
      <c r="M22" s="8">
        <f t="shared" si="2"/>
        <v>0.9595371900826446</v>
      </c>
      <c r="N22" s="8">
        <f t="shared" si="3"/>
        <v>0.04046280991735539</v>
      </c>
    </row>
    <row r="23" spans="1:14" ht="13.5">
      <c r="A23" s="8">
        <v>1</v>
      </c>
      <c r="B23" s="8">
        <f>v_*(((delta_1*delta_2)^0)-0)</f>
        <v>1</v>
      </c>
      <c r="C23" s="8">
        <f>v_-B23</f>
        <v>0</v>
      </c>
      <c r="D23" s="8">
        <f>v_-E23</f>
        <v>1</v>
      </c>
      <c r="E23" s="8">
        <v>0</v>
      </c>
      <c r="F23" s="8"/>
      <c r="I23" s="8">
        <v>0.36</v>
      </c>
      <c r="J23" s="8">
        <f t="shared" si="0"/>
        <v>0.26926275992438553</v>
      </c>
      <c r="K23" s="8">
        <f t="shared" si="1"/>
        <v>0.7307372400756145</v>
      </c>
      <c r="L23" s="8">
        <v>0.36</v>
      </c>
      <c r="M23" s="8">
        <f t="shared" si="2"/>
        <v>0.9565619834710744</v>
      </c>
      <c r="N23" s="8">
        <f t="shared" si="3"/>
        <v>0.043438016528925635</v>
      </c>
    </row>
    <row r="24" spans="1:14" ht="13.5">
      <c r="A24" s="8">
        <v>2</v>
      </c>
      <c r="B24" s="8">
        <f>v_*(((delta_1*delta_2)^0)-delta_2*((delta_1*delta_2)^0))</f>
        <v>0.13043478260869557</v>
      </c>
      <c r="C24" s="8">
        <f aca="true" t="shared" si="4" ref="C24:C42">v_-B24</f>
        <v>0.8695652173913044</v>
      </c>
      <c r="D24" s="8">
        <f>v_*((1-delta_2)*(1-((delta_1*delta_2)^(A24/2)))/(1-(delta_1*delta_2)))</f>
        <v>0.13043478260869557</v>
      </c>
      <c r="E24" s="8">
        <f>v_-D24</f>
        <v>0.8695652173913044</v>
      </c>
      <c r="F24" s="8"/>
      <c r="I24" s="8">
        <v>0.38</v>
      </c>
      <c r="J24" s="8">
        <f t="shared" si="0"/>
        <v>0.28272211720226836</v>
      </c>
      <c r="K24" s="8">
        <f t="shared" si="1"/>
        <v>0.7172778827977316</v>
      </c>
      <c r="L24" s="8">
        <v>0.38</v>
      </c>
      <c r="M24" s="8">
        <f t="shared" si="2"/>
        <v>0.9535206611570248</v>
      </c>
      <c r="N24" s="8">
        <f t="shared" si="3"/>
        <v>0.046479338842975226</v>
      </c>
    </row>
    <row r="25" spans="1:14" ht="13.5">
      <c r="A25" s="8">
        <v>3</v>
      </c>
      <c r="B25" s="8">
        <f>v_*(((delta_1*delta_2)^0)+((delta_1*delta_2)^1)-delta_2*((delta_1*delta_2)^0))</f>
        <v>0.9209486166007905</v>
      </c>
      <c r="C25" s="8">
        <f t="shared" si="4"/>
        <v>0.07905138339920947</v>
      </c>
      <c r="D25" s="8">
        <f>v_-E25</f>
        <v>0.9209486166007905</v>
      </c>
      <c r="E25" s="8">
        <f>delta_2*(1-delta_1)*(1-((delta_1*delta_2)^(INT(A25/2))))*v_/(1-(delta_1*delta_2))</f>
        <v>0.07905138339920952</v>
      </c>
      <c r="F25" s="8"/>
      <c r="I25" s="8">
        <v>0.4</v>
      </c>
      <c r="J25" s="8">
        <f t="shared" si="0"/>
        <v>0.2967863894139887</v>
      </c>
      <c r="K25" s="8">
        <f t="shared" si="1"/>
        <v>0.7032136105860113</v>
      </c>
      <c r="L25" s="8">
        <v>0.4</v>
      </c>
      <c r="M25" s="8">
        <f t="shared" si="2"/>
        <v>0.9504132231404958</v>
      </c>
      <c r="N25" s="8">
        <f t="shared" si="3"/>
        <v>0.04958677685950415</v>
      </c>
    </row>
    <row r="26" spans="1:14" ht="13.5">
      <c r="A26" s="8">
        <v>4</v>
      </c>
      <c r="B26" s="8">
        <f>v_*(((delta_1*delta_2)^0)+((delta_1*delta_2)^1)-delta_2*(((delta_1*delta_2)^0)+((delta_1*delta_2)^1)))</f>
        <v>0.23354528269462094</v>
      </c>
      <c r="C26" s="8">
        <f t="shared" si="4"/>
        <v>0.7664547173053791</v>
      </c>
      <c r="D26" s="8">
        <f aca="true" t="shared" si="5" ref="D25:D42">v_*((1-delta_2)*(1-((delta_1*delta_2)^(A26/2)))/(1-(delta_1*delta_2)))</f>
        <v>0.23354528269462094</v>
      </c>
      <c r="E26" s="8">
        <f>v_-D26</f>
        <v>0.7664547173053791</v>
      </c>
      <c r="F26" s="8"/>
      <c r="I26" s="8">
        <v>0.42</v>
      </c>
      <c r="J26" s="8">
        <f t="shared" si="0"/>
        <v>0.31145557655954614</v>
      </c>
      <c r="K26" s="8">
        <f t="shared" si="1"/>
        <v>0.6885444234404539</v>
      </c>
      <c r="L26" s="8">
        <v>0.42</v>
      </c>
      <c r="M26" s="8">
        <f t="shared" si="2"/>
        <v>0.9472396694214876</v>
      </c>
      <c r="N26" s="8">
        <f t="shared" si="3"/>
        <v>0.05276033057851242</v>
      </c>
    </row>
    <row r="27" spans="1:14" ht="13.5">
      <c r="A27" s="8">
        <v>5</v>
      </c>
      <c r="B27" s="8">
        <f>v_*(((delta_1*delta_2)^0)+((delta_1*delta_2)^1)+((delta_1*delta_2)^2)-delta_2*(((delta_1*delta_2)^0)+((delta_1*delta_2)^1)))</f>
        <v>0.8584574044275024</v>
      </c>
      <c r="C27" s="8">
        <f t="shared" si="4"/>
        <v>0.1415425955724976</v>
      </c>
      <c r="D27" s="8">
        <f>v_-E27</f>
        <v>0.8584574044275023</v>
      </c>
      <c r="E27" s="8">
        <f>delta_2*(1-delta_1)*(1-((delta_1*delta_2)^(INT(A27/2))))*v_/(1-(delta_1*delta_2))</f>
        <v>0.14154259557249768</v>
      </c>
      <c r="F27" s="8"/>
      <c r="I27" s="8">
        <v>0.44</v>
      </c>
      <c r="J27" s="8">
        <f t="shared" si="0"/>
        <v>0.3267296786389414</v>
      </c>
      <c r="K27" s="8">
        <f t="shared" si="1"/>
        <v>0.6732703213610586</v>
      </c>
      <c r="L27" s="8">
        <v>0.44</v>
      </c>
      <c r="M27" s="8">
        <f t="shared" si="2"/>
        <v>0.944</v>
      </c>
      <c r="N27" s="8">
        <f t="shared" si="3"/>
        <v>0.05600000000000002</v>
      </c>
    </row>
    <row r="28" spans="1:14" ht="13.5">
      <c r="A28" s="8">
        <v>6</v>
      </c>
      <c r="B28" s="8">
        <f>v_*(((delta_1*delta_2)^0)+((delta_1*delta_2)^1)+((delta_1*delta_2)^2)-delta_2*(((delta_1*delta_2)^0)+((delta_1*delta_2)^1)+((delta_1*delta_2)^2)))</f>
        <v>0.31505555944238806</v>
      </c>
      <c r="C28" s="8">
        <f t="shared" si="4"/>
        <v>0.6849444405576119</v>
      </c>
      <c r="D28" s="8">
        <f t="shared" si="5"/>
        <v>0.31505555944238806</v>
      </c>
      <c r="E28" s="8">
        <f>v_-D28</f>
        <v>0.6849444405576119</v>
      </c>
      <c r="F28" s="8"/>
      <c r="I28" s="8">
        <v>0.46</v>
      </c>
      <c r="J28" s="8">
        <f t="shared" si="0"/>
        <v>0.34260869565217367</v>
      </c>
      <c r="K28" s="8">
        <f t="shared" si="1"/>
        <v>0.6573913043478263</v>
      </c>
      <c r="L28" s="8">
        <v>0.46</v>
      </c>
      <c r="M28" s="8">
        <f t="shared" si="2"/>
        <v>0.940694214876033</v>
      </c>
      <c r="N28" s="8">
        <f t="shared" si="3"/>
        <v>0.05930578512396696</v>
      </c>
    </row>
    <row r="29" spans="1:14" ht="13.5">
      <c r="A29" s="8">
        <v>7</v>
      </c>
      <c r="B29" s="8">
        <f>v_*(((delta_1*delta_2)^0)+((delta_1*delta_2)^1)+((delta_1*delta_2)^2)+((delta_1*delta_2)^3)-delta_2*(((delta_1*delta_2)^0)+((delta_1*delta_2)^1)+((delta_1*delta_2)^2)))</f>
        <v>0.8090572367015829</v>
      </c>
      <c r="C29" s="8">
        <f t="shared" si="4"/>
        <v>0.19094276329841708</v>
      </c>
      <c r="D29" s="8">
        <f>v_-E29</f>
        <v>0.8090572367015828</v>
      </c>
      <c r="E29" s="8">
        <f>delta_2*(1-delta_1)*(1-((delta_1*delta_2)^(INT(A29/2))))*v_/(1-(delta_1*delta_2))</f>
        <v>0.1909427632984172</v>
      </c>
      <c r="F29" s="8"/>
      <c r="I29" s="8">
        <v>0.48</v>
      </c>
      <c r="J29" s="8">
        <f t="shared" si="0"/>
        <v>0.35909262759924365</v>
      </c>
      <c r="K29" s="8">
        <f t="shared" si="1"/>
        <v>0.6409073724007563</v>
      </c>
      <c r="L29" s="8">
        <v>0.48</v>
      </c>
      <c r="M29" s="8">
        <f t="shared" si="2"/>
        <v>0.9373223140495868</v>
      </c>
      <c r="N29" s="8">
        <f t="shared" si="3"/>
        <v>0.06267768595041323</v>
      </c>
    </row>
    <row r="30" spans="1:14" ht="13.5">
      <c r="A30" s="8">
        <v>8</v>
      </c>
      <c r="B30" s="8">
        <f>v_*(((delta_1*delta_2)^0)+((delta_1*delta_2)^1)+((delta_1*delta_2)^2)+((delta_1*delta_2)^3)-delta_2*(((delta_1*delta_2)^0)+((delta_1*delta_2)^1)+((delta_1*delta_2)^2)+((delta_1*delta_2)^3)))</f>
        <v>0.379490560824022</v>
      </c>
      <c r="C30" s="8">
        <f t="shared" si="4"/>
        <v>0.620509439175978</v>
      </c>
      <c r="D30" s="8">
        <f t="shared" si="5"/>
        <v>0.3794905608240221</v>
      </c>
      <c r="E30" s="8">
        <f>v_-D30</f>
        <v>0.6205094391759779</v>
      </c>
      <c r="F30" s="8"/>
      <c r="I30" s="8">
        <v>0.5</v>
      </c>
      <c r="J30" s="8">
        <f t="shared" si="0"/>
        <v>0.37618147448015116</v>
      </c>
      <c r="K30" s="8">
        <f t="shared" si="1"/>
        <v>0.6238185255198488</v>
      </c>
      <c r="L30" s="8">
        <v>0.5</v>
      </c>
      <c r="M30" s="8">
        <f t="shared" si="2"/>
        <v>0.9338842975206612</v>
      </c>
      <c r="N30" s="8">
        <f t="shared" si="3"/>
        <v>0.06611570247933887</v>
      </c>
    </row>
    <row r="31" spans="1:14" ht="13.5">
      <c r="A31" s="8">
        <v>9</v>
      </c>
      <c r="B31" s="8">
        <f>v_*(((delta_1*delta_2)^0)+((delta_1*delta_2)^1)+((delta_1*delta_2)^2)+((delta_1*delta_2)^3)+((delta_1*delta_2)^4)-delta_2*(((delta_1*delta_2)^0)+((delta_1*delta_2)^1)+((delta_1*delta_2)^2)+((delta_1*delta_2)^3)))</f>
        <v>0.7700057207127138</v>
      </c>
      <c r="C31" s="8">
        <f t="shared" si="4"/>
        <v>0.22999427928728622</v>
      </c>
      <c r="D31" s="8">
        <f>v_-E31</f>
        <v>0.7700057207127137</v>
      </c>
      <c r="E31" s="8">
        <f>delta_2*(1-delta_1)*(1-((delta_1*delta_2)^(INT(A31/2))))*v_/(1-(delta_1*delta_2))</f>
        <v>0.22999427928728636</v>
      </c>
      <c r="F31" s="8"/>
      <c r="I31" s="8">
        <v>0.52</v>
      </c>
      <c r="J31" s="8">
        <f t="shared" si="0"/>
        <v>0.39387523629489596</v>
      </c>
      <c r="K31" s="8">
        <f t="shared" si="1"/>
        <v>0.606124763705104</v>
      </c>
      <c r="L31" s="8">
        <v>0.52</v>
      </c>
      <c r="M31" s="8">
        <f t="shared" si="2"/>
        <v>0.9303801652892562</v>
      </c>
      <c r="N31" s="8">
        <f t="shared" si="3"/>
        <v>0.06961983471074382</v>
      </c>
    </row>
    <row r="32" spans="1:14" ht="13.5">
      <c r="A32" s="8">
        <v>10</v>
      </c>
      <c r="B32" s="8">
        <f>v_*(((delta_1*delta_2)^0)+((delta_1*delta_2)^1)+((delta_1*delta_2)^2)+((delta_1*delta_2)^3)+((delta_1*delta_2)^4)-delta_2*(((delta_1*delta_2)^0)+((delta_1*delta_2)^1)+((delta_1*delta_2)^2)+((delta_1*delta_2)^3)+((delta_1*delta_2)^4)))</f>
        <v>0.43042732080950374</v>
      </c>
      <c r="C32" s="8">
        <f t="shared" si="4"/>
        <v>0.5695726791904963</v>
      </c>
      <c r="D32" s="8">
        <f t="shared" si="5"/>
        <v>0.43042732080950363</v>
      </c>
      <c r="E32" s="8">
        <f>v_-D32</f>
        <v>0.5695726791904964</v>
      </c>
      <c r="I32" s="8">
        <v>0.54</v>
      </c>
      <c r="J32" s="8">
        <f t="shared" si="0"/>
        <v>0.41217391304347817</v>
      </c>
      <c r="K32" s="8">
        <f t="shared" si="1"/>
        <v>0.5878260869565218</v>
      </c>
      <c r="L32" s="8">
        <v>0.54</v>
      </c>
      <c r="M32" s="8">
        <f t="shared" si="2"/>
        <v>0.9268099173553719</v>
      </c>
      <c r="N32" s="8">
        <f t="shared" si="3"/>
        <v>0.07319008264462813</v>
      </c>
    </row>
    <row r="33" spans="1:14" ht="13.5">
      <c r="A33" s="8">
        <v>11</v>
      </c>
      <c r="B33" s="8">
        <f>v_*(((delta_1*delta_2)^0)+((delta_1*delta_2)^1)+((delta_1*delta_2)^2)+((delta_1*delta_2)^3)+((delta_1*delta_2)^4)+((delta_1*delta_2)^5)-delta_2*(((delta_1*delta_2)^0)+((delta_1*delta_2)^1)+((delta_1*delta_2)^2)+((delta_1*delta_2)^3)+((delta_1*delta_2)^4)))</f>
        <v>0.7391349570851493</v>
      </c>
      <c r="C33" s="8">
        <f t="shared" si="4"/>
        <v>0.2608650429148507</v>
      </c>
      <c r="D33" s="8">
        <f>v_-E33</f>
        <v>0.7391349570851491</v>
      </c>
      <c r="E33" s="8">
        <f>delta_2*(1-delta_1)*(1-((delta_1*delta_2)^(INT(A33/2))))*v_/(1-(delta_1*delta_2))</f>
        <v>0.26086504291485096</v>
      </c>
      <c r="I33" s="8">
        <v>0.56</v>
      </c>
      <c r="J33" s="8">
        <f t="shared" si="0"/>
        <v>0.4310775047258979</v>
      </c>
      <c r="K33" s="8">
        <f t="shared" si="1"/>
        <v>0.5689224952741021</v>
      </c>
      <c r="L33" s="8">
        <v>0.56</v>
      </c>
      <c r="M33" s="8">
        <f t="shared" si="2"/>
        <v>0.9231735537190082</v>
      </c>
      <c r="N33" s="8">
        <f t="shared" si="3"/>
        <v>0.07682644628099178</v>
      </c>
    </row>
    <row r="34" spans="1:14" ht="13.5">
      <c r="A34" s="8">
        <v>12</v>
      </c>
      <c r="B34" s="8">
        <f>v_*(((delta_1*delta_2)^0)+((delta_1*delta_2)^1)+((delta_1*delta_2)^2)+((delta_1*delta_2)^3)+((delta_1*delta_2)^4)+((delta_1*delta_2)^5)-delta_2*(((delta_1*delta_2)^0)+((delta_1*delta_2)^1)+((delta_1*delta_2)^2)+((delta_1*delta_2)^3)+((delta_1*delta_2)^4)+((delta_1*delta_2)^5)))</f>
        <v>0.47069353423676175</v>
      </c>
      <c r="C34" s="8">
        <f t="shared" si="4"/>
        <v>0.5293064657632383</v>
      </c>
      <c r="D34" s="8">
        <f t="shared" si="5"/>
        <v>0.47069353423676163</v>
      </c>
      <c r="E34" s="8">
        <f>v_-D34</f>
        <v>0.5293064657632384</v>
      </c>
      <c r="I34" s="8">
        <v>0.58</v>
      </c>
      <c r="J34" s="8">
        <f t="shared" si="0"/>
        <v>0.4505860113421549</v>
      </c>
      <c r="K34" s="8">
        <f t="shared" si="1"/>
        <v>0.5494139886578451</v>
      </c>
      <c r="L34" s="8">
        <v>0.58</v>
      </c>
      <c r="M34" s="8">
        <f t="shared" si="2"/>
        <v>0.9194710743801653</v>
      </c>
      <c r="N34" s="8">
        <f t="shared" si="3"/>
        <v>0.08052892561983473</v>
      </c>
    </row>
    <row r="35" spans="1:14" ht="13.5">
      <c r="A35" s="8">
        <v>13</v>
      </c>
      <c r="B35" s="8">
        <f>v_*(((delta_1*delta_2)^0)+((delta_1*delta_2)^1)+((delta_1*delta_2)^2)+((delta_1*delta_2)^3)+((delta_1*delta_2)^4)+((delta_1*delta_2)^5)+((delta_1*delta_2)^6)-delta_2*(((delta_1*delta_2)^0)+((delta_1*delta_2)^1)+((delta_1*delta_2)^2)+((delta_1*delta_2)^3)+((delta_1*delta_2)^4)+((delta_1*delta_2)^5)))</f>
        <v>0.7147311913716594</v>
      </c>
      <c r="C35" s="8">
        <f t="shared" si="4"/>
        <v>0.2852688086283406</v>
      </c>
      <c r="D35" s="8">
        <f>v_-E35</f>
        <v>0.7147311913716593</v>
      </c>
      <c r="E35" s="8">
        <f>delta_2*(1-delta_1)*(1-((delta_1*delta_2)^(INT(A35/2))))*v_/(1-(delta_1*delta_2))</f>
        <v>0.2852688086283407</v>
      </c>
      <c r="I35" s="8">
        <v>0.6</v>
      </c>
      <c r="J35" s="8">
        <f t="shared" si="0"/>
        <v>0.47069943289224936</v>
      </c>
      <c r="K35" s="8">
        <f t="shared" si="1"/>
        <v>0.5293005671077506</v>
      </c>
      <c r="L35" s="8">
        <v>0.6</v>
      </c>
      <c r="M35" s="8">
        <f t="shared" si="2"/>
        <v>0.915702479338843</v>
      </c>
      <c r="N35" s="8">
        <f t="shared" si="3"/>
        <v>0.08429752066115706</v>
      </c>
    </row>
    <row r="36" spans="1:14" ht="13.5">
      <c r="A36" s="8">
        <v>14</v>
      </c>
      <c r="B36" s="8">
        <f>v_*(((delta_1*delta_2)^0)+((delta_1*delta_2)^1)+((delta_1*delta_2)^2)+((delta_1*delta_2)^3)+((delta_1*delta_2)^4)+((delta_1*delta_2)^5)+((delta_1*delta_2)^6)-delta_2*(((delta_1*delta_2)^0)+((delta_1*delta_2)^1)+((delta_1*delta_2)^2)+((delta_1*delta_2)^3)+((delta_1*delta_2)^4)+((delta_1*delta_2)^5)+((delta_1*delta_2)^6)))</f>
        <v>0.5025245329934873</v>
      </c>
      <c r="C36" s="8">
        <f t="shared" si="4"/>
        <v>0.4974754670065127</v>
      </c>
      <c r="D36" s="8">
        <f t="shared" si="5"/>
        <v>0.5025245329934874</v>
      </c>
      <c r="E36" s="8">
        <f>v_-D36</f>
        <v>0.4974754670065126</v>
      </c>
      <c r="I36" s="8">
        <v>0.62</v>
      </c>
      <c r="J36" s="8">
        <f t="shared" si="0"/>
        <v>0.49141776937618153</v>
      </c>
      <c r="K36" s="8">
        <f t="shared" si="1"/>
        <v>0.5085822306238185</v>
      </c>
      <c r="L36" s="8">
        <v>0.62</v>
      </c>
      <c r="M36" s="8">
        <f t="shared" si="2"/>
        <v>0.9118677685950413</v>
      </c>
      <c r="N36" s="8">
        <f t="shared" si="3"/>
        <v>0.0881322314049587</v>
      </c>
    </row>
    <row r="37" spans="1:14" ht="13.5">
      <c r="A37" s="8">
        <v>15</v>
      </c>
      <c r="B37" s="8">
        <f>v_*(((delta_1*delta_2)^0)+((delta_1*delta_2)^1)+((delta_1*delta_2)^2)+((delta_1*delta_2)^3)+((delta_1*delta_2)^4)+((delta_1*delta_2)^5)+((delta_1*delta_2)^6)+((delta_1*delta_2)^7)-delta_2*(((delta_1*delta_2)^0)+((delta_1*delta_2)^1)+((delta_1*delta_2)^2)+((delta_1*delta_2)^3)+((delta_1*delta_2)^4)+((delta_1*delta_2)^5)+((delta_1*delta_2)^6)))</f>
        <v>0.6954396769736437</v>
      </c>
      <c r="C37" s="8">
        <f t="shared" si="4"/>
        <v>0.30456032302635627</v>
      </c>
      <c r="D37" s="8">
        <f>v_-E37</f>
        <v>0.6954396769736437</v>
      </c>
      <c r="E37" s="8">
        <f>delta_2*(1-delta_1)*(1-((delta_1*delta_2)^(INT(A37/2))))*v_/(1-(delta_1*delta_2))</f>
        <v>0.3045603230263563</v>
      </c>
      <c r="I37" s="8">
        <v>0.64</v>
      </c>
      <c r="J37" s="8">
        <f t="shared" si="0"/>
        <v>0.5127410207939509</v>
      </c>
      <c r="K37" s="8">
        <f t="shared" si="1"/>
        <v>0.48725897920604916</v>
      </c>
      <c r="L37" s="8">
        <v>0.64</v>
      </c>
      <c r="M37" s="8">
        <f t="shared" si="2"/>
        <v>0.9079669421487603</v>
      </c>
      <c r="N37" s="8">
        <f t="shared" si="3"/>
        <v>0.0920330578512397</v>
      </c>
    </row>
    <row r="38" spans="1:14" ht="13.5">
      <c r="A38" s="8">
        <v>16</v>
      </c>
      <c r="B38" s="8">
        <f>v_*(((delta_1*delta_2)^0)+((delta_1*delta_2)^1)+((delta_1*delta_2)^2)+((delta_1*delta_2)^3)+((delta_1*delta_2)^4)+((delta_1*delta_2)^5)+((delta_1*delta_2)^6)+((delta_1*delta_2)^7)-delta_2*(((delta_1*delta_2)^0)+((delta_1*delta_2)^1)+((delta_1*delta_2)^2)+((delta_1*delta_2)^3)+((delta_1*delta_2)^4)+((delta_1*delta_2)^5)+((delta_1*delta_2)^6)+((delta_1*delta_2)^7)))</f>
        <v>0.5276873778604645</v>
      </c>
      <c r="C38" s="8">
        <f t="shared" si="4"/>
        <v>0.4723126221395355</v>
      </c>
      <c r="D38" s="8">
        <f t="shared" si="5"/>
        <v>0.5276873778604644</v>
      </c>
      <c r="E38" s="8">
        <f>v_-D38</f>
        <v>0.4723126221395356</v>
      </c>
      <c r="I38" s="8">
        <v>0.66</v>
      </c>
      <c r="J38" s="8">
        <f t="shared" si="0"/>
        <v>0.5346691871455576</v>
      </c>
      <c r="K38" s="8">
        <f t="shared" si="1"/>
        <v>0.46533081285444244</v>
      </c>
      <c r="L38" s="8">
        <v>0.66</v>
      </c>
      <c r="M38" s="8">
        <f t="shared" si="2"/>
        <v>0.9039999999999999</v>
      </c>
      <c r="N38" s="8">
        <f t="shared" si="3"/>
        <v>0.09600000000000004</v>
      </c>
    </row>
    <row r="39" spans="1:14" ht="13.5">
      <c r="A39" s="8">
        <v>17</v>
      </c>
      <c r="B39" s="8">
        <f>v_*(((delta_1*delta_2)^0)+((delta_1*delta_2)^1)+((delta_1*delta_2)^2)+((delta_1*delta_2)^3)+((delta_1*delta_2)^4)+((delta_1*delta_2)^5)+((delta_1*delta_2)^6)+((delta_1*delta_2)^7)+((delta_1*delta_2)^8)-delta_2*(((delta_1*delta_2)^0)+((delta_1*delta_2)^1)+((delta_1*delta_2)^2)+((delta_1*delta_2)^3)+((delta_1*delta_2)^4)+((delta_1*delta_2)^5)+((delta_1*delta_2)^6)+((delta_1*delta_2)^7)))</f>
        <v>0.6801894679633551</v>
      </c>
      <c r="C39" s="8">
        <f t="shared" si="4"/>
        <v>0.3198105320366449</v>
      </c>
      <c r="D39" s="8">
        <f>v_-E39</f>
        <v>0.6801894679633547</v>
      </c>
      <c r="E39" s="8">
        <f>delta_2*(1-delta_1)*(1-((delta_1*delta_2)^(INT(A39/2))))*v_/(1-(delta_1*delta_2))</f>
        <v>0.3198105320366454</v>
      </c>
      <c r="I39" s="8">
        <v>0.68</v>
      </c>
      <c r="J39" s="8">
        <f t="shared" si="0"/>
        <v>0.5572022684310018</v>
      </c>
      <c r="K39" s="8">
        <f t="shared" si="1"/>
        <v>0.44279773156899815</v>
      </c>
      <c r="L39" s="8">
        <v>0.68</v>
      </c>
      <c r="M39" s="8">
        <f t="shared" si="2"/>
        <v>0.8999669421487603</v>
      </c>
      <c r="N39" s="8">
        <f t="shared" si="3"/>
        <v>0.10003305785123971</v>
      </c>
    </row>
    <row r="40" spans="1:14" ht="13.5">
      <c r="A40" s="8">
        <v>18</v>
      </c>
      <c r="B40" s="8">
        <f>v_*(((delta_1*delta_2)^0)+((delta_1*delta_2)^1)+((delta_1*delta_2)^2)+((delta_1*delta_2)^3)+((delta_1*delta_2)^4)+((delta_1*delta_2)^5)+((delta_1*delta_2)^6)+((delta_1*delta_2)^7)+((delta_1*delta_2)^8)-delta_2*(((delta_1*delta_2)^0)+((delta_1*delta_2)^1)+((delta_1*delta_2)^2)+((delta_1*delta_2)^3)+((delta_1*delta_2)^4)+((delta_1*delta_2)^5)+((delta_1*delta_2)^6)+((delta_1*delta_2)^7)+((delta_1*delta_2)^8)))</f>
        <v>0.5475789548304064</v>
      </c>
      <c r="C40" s="8">
        <f t="shared" si="4"/>
        <v>0.4524210451695936</v>
      </c>
      <c r="D40" s="8">
        <f t="shared" si="5"/>
        <v>0.5475789548304066</v>
      </c>
      <c r="E40" s="8">
        <f>v_-D40</f>
        <v>0.45242104516959336</v>
      </c>
      <c r="I40" s="8">
        <v>0.7</v>
      </c>
      <c r="J40" s="8">
        <f t="shared" si="0"/>
        <v>0.5803402646502834</v>
      </c>
      <c r="K40" s="8">
        <f t="shared" si="1"/>
        <v>0.41965973534971657</v>
      </c>
      <c r="L40" s="8">
        <v>0.7</v>
      </c>
      <c r="M40" s="8">
        <f t="shared" si="2"/>
        <v>0.8958677685950412</v>
      </c>
      <c r="N40" s="8">
        <f t="shared" si="3"/>
        <v>0.10413223140495871</v>
      </c>
    </row>
    <row r="41" spans="1:14" ht="13.5">
      <c r="A41" s="8">
        <v>19</v>
      </c>
      <c r="B41" s="8">
        <f>v_*(((delta_1*delta_2)^0)+((delta_1*delta_2)^1)+((delta_1*delta_2)^2)+((delta_1*delta_2)^3)+((delta_1*delta_2)^4)+((delta_1*delta_2)^5)+((delta_1*delta_2)^6)+((delta_1*delta_2)^7)+((delta_1*delta_2)^8)+((delta_1*delta_2)^9)-delta_2*(((delta_1*delta_2)^0)+((delta_1*delta_2)^1)+((delta_1*delta_2)^2)+((delta_1*delta_2)^3)+((delta_1*delta_2)^4)+((delta_1*delta_2)^5)+((delta_1*delta_2)^6)+((delta_1*delta_2)^7)+((delta_1*delta_2)^8)))</f>
        <v>0.6681339667694504</v>
      </c>
      <c r="C41" s="8">
        <f t="shared" si="4"/>
        <v>0.33186603323054964</v>
      </c>
      <c r="D41" s="8">
        <f>v_-E41</f>
        <v>0.6681339667694501</v>
      </c>
      <c r="E41" s="8">
        <f>delta_2*(1-delta_1)*(1-((delta_1*delta_2)^(INT(A41/2))))*v_/(1-(delta_1*delta_2))</f>
        <v>0.3318660332305498</v>
      </c>
      <c r="I41" s="8">
        <v>0.72</v>
      </c>
      <c r="J41" s="8">
        <f t="shared" si="0"/>
        <v>0.6040831758034026</v>
      </c>
      <c r="K41" s="8">
        <f t="shared" si="1"/>
        <v>0.3959168241965974</v>
      </c>
      <c r="L41" s="8">
        <v>0.72</v>
      </c>
      <c r="M41" s="8">
        <f t="shared" si="2"/>
        <v>0.891702479338843</v>
      </c>
      <c r="N41" s="8">
        <f t="shared" si="3"/>
        <v>0.10829752066115704</v>
      </c>
    </row>
    <row r="42" spans="1:14" ht="13.5">
      <c r="A42" s="8">
        <v>20</v>
      </c>
      <c r="B42" s="8">
        <f>v_*(((delta_1*delta_2)^0)+((delta_1*delta_2)^1)+((delta_1*delta_2)^2)+((delta_1*delta_2)^3)+((delta_1*delta_2)^4)+((delta_1*delta_2)^5)+((delta_1*delta_2)^6)+((delta_1*delta_2)^7)+((delta_1*delta_2)^8)+((delta_1*delta_2)^9)-delta_2*(((delta_1*delta_2)^0)+((delta_1*delta_2)^1)+((delta_1*delta_2)^2)+((delta_1*delta_2)^3)+((delta_1*delta_2)^4)+((delta_1*delta_2)^5)+((delta_1*delta_2)^6)+((delta_1*delta_2)^7)+((delta_1*delta_2)^8)+((delta_1*delta_2)^9)))</f>
        <v>0.5633035216050644</v>
      </c>
      <c r="C42" s="8">
        <f t="shared" si="4"/>
        <v>0.43669647839493564</v>
      </c>
      <c r="D42" s="8">
        <f t="shared" si="5"/>
        <v>0.5633035216050645</v>
      </c>
      <c r="E42" s="8">
        <f>v_-D42</f>
        <v>0.43669647839493553</v>
      </c>
      <c r="I42" s="8">
        <v>0.74</v>
      </c>
      <c r="J42" s="8">
        <f t="shared" si="0"/>
        <v>0.6284310018903592</v>
      </c>
      <c r="K42" s="8">
        <f t="shared" si="1"/>
        <v>0.3715689981096409</v>
      </c>
      <c r="L42" s="8">
        <v>0.74</v>
      </c>
      <c r="M42" s="8">
        <f t="shared" si="2"/>
        <v>0.8874710743801653</v>
      </c>
      <c r="N42" s="8">
        <f t="shared" si="3"/>
        <v>0.11252892561983474</v>
      </c>
    </row>
    <row r="43" spans="9:14" ht="13.5">
      <c r="I43" s="8">
        <v>0.76</v>
      </c>
      <c r="J43" s="8">
        <f t="shared" si="0"/>
        <v>0.6533837429111531</v>
      </c>
      <c r="K43" s="8">
        <f t="shared" si="1"/>
        <v>0.34661625708884697</v>
      </c>
      <c r="L43" s="8">
        <v>0.76</v>
      </c>
      <c r="M43" s="8">
        <f t="shared" si="2"/>
        <v>0.8831735537190082</v>
      </c>
      <c r="N43" s="8">
        <f t="shared" si="3"/>
        <v>0.11682644628099179</v>
      </c>
    </row>
    <row r="44" spans="9:14" ht="13.5">
      <c r="I44" s="8">
        <v>0.78</v>
      </c>
      <c r="J44" s="8">
        <f t="shared" si="0"/>
        <v>0.6789413988657844</v>
      </c>
      <c r="K44" s="8">
        <f t="shared" si="1"/>
        <v>0.3210586011342155</v>
      </c>
      <c r="L44" s="8">
        <v>0.78</v>
      </c>
      <c r="M44" s="8">
        <f t="shared" si="2"/>
        <v>0.8788099173553718</v>
      </c>
      <c r="N44" s="8">
        <f t="shared" si="3"/>
        <v>0.12119008264462813</v>
      </c>
    </row>
    <row r="45" spans="9:14" ht="13.5">
      <c r="I45" s="8">
        <v>0.8</v>
      </c>
      <c r="J45" s="8">
        <f t="shared" si="0"/>
        <v>0.7051039697542534</v>
      </c>
      <c r="K45" s="8">
        <f t="shared" si="1"/>
        <v>0.2948960302457466</v>
      </c>
      <c r="L45" s="8">
        <v>0.8</v>
      </c>
      <c r="M45" s="8">
        <f t="shared" si="2"/>
        <v>0.8743801652892562</v>
      </c>
      <c r="N45" s="8">
        <f t="shared" si="3"/>
        <v>0.12561983471074384</v>
      </c>
    </row>
    <row r="46" spans="9:14" ht="13.5">
      <c r="I46" s="8">
        <v>0.82</v>
      </c>
      <c r="J46" s="8">
        <f t="shared" si="0"/>
        <v>0.7318714555765595</v>
      </c>
      <c r="K46" s="8">
        <f t="shared" si="1"/>
        <v>0.26812854442344053</v>
      </c>
      <c r="L46" s="8">
        <v>0.82</v>
      </c>
      <c r="M46" s="8">
        <f t="shared" si="2"/>
        <v>0.8698842975206611</v>
      </c>
      <c r="N46" s="8">
        <f t="shared" si="3"/>
        <v>0.13011570247933885</v>
      </c>
    </row>
    <row r="47" spans="9:14" ht="13.5">
      <c r="I47" s="8">
        <v>0.84</v>
      </c>
      <c r="J47" s="8">
        <f t="shared" si="0"/>
        <v>0.7592438563327032</v>
      </c>
      <c r="K47" s="8">
        <f t="shared" si="1"/>
        <v>0.24075614366729683</v>
      </c>
      <c r="L47" s="8">
        <v>0.84</v>
      </c>
      <c r="M47" s="8">
        <f t="shared" si="2"/>
        <v>0.8653223140495867</v>
      </c>
      <c r="N47" s="8">
        <f t="shared" si="3"/>
        <v>0.13467768595041324</v>
      </c>
    </row>
    <row r="48" spans="9:14" ht="13.5">
      <c r="I48" s="8">
        <v>0.86</v>
      </c>
      <c r="J48" s="8">
        <f t="shared" si="0"/>
        <v>0.7872211720226843</v>
      </c>
      <c r="K48" s="8">
        <f t="shared" si="1"/>
        <v>0.21277882797731573</v>
      </c>
      <c r="L48" s="8">
        <v>0.86</v>
      </c>
      <c r="M48" s="8">
        <f t="shared" si="2"/>
        <v>0.860694214876033</v>
      </c>
      <c r="N48" s="8">
        <f t="shared" si="3"/>
        <v>0.13930578512396702</v>
      </c>
    </row>
    <row r="49" spans="9:14" ht="13.5">
      <c r="I49" s="8">
        <v>0.88</v>
      </c>
      <c r="J49" s="8">
        <f t="shared" si="0"/>
        <v>0.8158034026465029</v>
      </c>
      <c r="K49" s="8">
        <f t="shared" si="1"/>
        <v>0.18419659735349717</v>
      </c>
      <c r="L49" s="8">
        <v>0.88</v>
      </c>
      <c r="M49" s="8">
        <f t="shared" si="2"/>
        <v>0.856</v>
      </c>
      <c r="N49" s="8">
        <f t="shared" si="3"/>
        <v>0.14400000000000004</v>
      </c>
    </row>
    <row r="50" spans="9:14" ht="13.5">
      <c r="I50" s="8">
        <v>0.9</v>
      </c>
      <c r="J50" s="8">
        <f t="shared" si="0"/>
        <v>0.8449905482041588</v>
      </c>
      <c r="K50" s="8">
        <f t="shared" si="1"/>
        <v>0.15500945179584122</v>
      </c>
      <c r="L50" s="8">
        <v>0.9</v>
      </c>
      <c r="M50" s="8">
        <f t="shared" si="2"/>
        <v>0.8512396694214875</v>
      </c>
      <c r="N50" s="8">
        <f t="shared" si="3"/>
        <v>0.14876033057851246</v>
      </c>
    </row>
    <row r="51" spans="9:14" ht="13.5">
      <c r="I51" s="8">
        <v>0.92</v>
      </c>
      <c r="J51" s="8">
        <f t="shared" si="0"/>
        <v>0.8747826086956523</v>
      </c>
      <c r="K51" s="8">
        <f t="shared" si="1"/>
        <v>0.12521739130434778</v>
      </c>
      <c r="L51" s="8">
        <v>0.92</v>
      </c>
      <c r="M51" s="8">
        <f t="shared" si="2"/>
        <v>0.8464132231404958</v>
      </c>
      <c r="N51" s="8">
        <f t="shared" si="3"/>
        <v>0.1535867768595042</v>
      </c>
    </row>
    <row r="52" spans="9:14" ht="13.5">
      <c r="I52" s="8">
        <v>0.94</v>
      </c>
      <c r="J52" s="8">
        <f t="shared" si="0"/>
        <v>0.9051795841209829</v>
      </c>
      <c r="K52" s="8">
        <f t="shared" si="1"/>
        <v>0.09482041587901713</v>
      </c>
      <c r="L52" s="8">
        <v>0.94</v>
      </c>
      <c r="M52" s="8">
        <f t="shared" si="2"/>
        <v>0.8415206611570247</v>
      </c>
      <c r="N52" s="8">
        <f t="shared" si="3"/>
        <v>0.15847933884297524</v>
      </c>
    </row>
    <row r="53" spans="9:14" ht="13.5">
      <c r="I53" s="8">
        <v>0.96</v>
      </c>
      <c r="J53" s="8">
        <f t="shared" si="0"/>
        <v>0.9361814744801512</v>
      </c>
      <c r="K53" s="8">
        <f t="shared" si="1"/>
        <v>0.06381852551984883</v>
      </c>
      <c r="L53" s="8">
        <v>0.96</v>
      </c>
      <c r="M53" s="8">
        <f t="shared" si="2"/>
        <v>0.8365619834710744</v>
      </c>
      <c r="N53" s="8">
        <f t="shared" si="3"/>
        <v>0.16343801652892562</v>
      </c>
    </row>
    <row r="54" spans="9:14" ht="13.5">
      <c r="I54" s="8">
        <v>0.98</v>
      </c>
      <c r="J54" s="8">
        <f t="shared" si="0"/>
        <v>0.9677882797731568</v>
      </c>
      <c r="K54" s="8">
        <f t="shared" si="1"/>
        <v>0.03221172022684313</v>
      </c>
      <c r="L54" s="8">
        <v>0.98</v>
      </c>
      <c r="M54" s="8">
        <f t="shared" si="2"/>
        <v>0.8315371900826445</v>
      </c>
      <c r="N54" s="8">
        <f t="shared" si="3"/>
        <v>0.16846280991735546</v>
      </c>
    </row>
    <row r="55" spans="9:14" ht="13.5">
      <c r="I55" s="8">
        <v>1</v>
      </c>
      <c r="J55" s="8">
        <f t="shared" si="0"/>
        <v>1</v>
      </c>
      <c r="K55" s="8">
        <f t="shared" si="1"/>
        <v>0</v>
      </c>
      <c r="L55" s="8">
        <v>1</v>
      </c>
      <c r="M55" s="8">
        <f t="shared" si="2"/>
        <v>0.8264462809917354</v>
      </c>
      <c r="N55" s="8">
        <f t="shared" si="3"/>
        <v>0.17355371900826458</v>
      </c>
    </row>
  </sheetData>
  <printOptions/>
  <pageMargins left="0.75" right="0.75" top="1" bottom="1" header="0.492125985" footer="0.49212598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A. G. Dias</dc:creator>
  <cp:keywords/>
  <dc:description/>
  <cp:lastModifiedBy>Marco Antonio G. Dias</cp:lastModifiedBy>
  <dcterms:created xsi:type="dcterms:W3CDTF">2006-09-11T21:10:56Z</dcterms:created>
  <dcterms:modified xsi:type="dcterms:W3CDTF">2006-09-17T20:06:07Z</dcterms:modified>
  <cp:category/>
  <cp:version/>
  <cp:contentType/>
  <cp:contentStatus/>
</cp:coreProperties>
</file>