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2384" windowHeight="9156" activeTab="0"/>
  </bookViews>
  <sheets>
    <sheet name="Principal" sheetId="1" r:id="rId1"/>
    <sheet name="Grafico" sheetId="2" r:id="rId2"/>
    <sheet name="Tabela" sheetId="3" r:id="rId3"/>
    <sheet name="Plan3" sheetId="4" r:id="rId4"/>
    <sheet name="Plan4" sheetId="5" r:id="rId5"/>
  </sheets>
  <definedNames>
    <definedName name="A_">'Principal'!$C$20</definedName>
    <definedName name="B_">'Principal'!$C$13</definedName>
    <definedName name="beta1">'Principal'!$C$10</definedName>
    <definedName name="delta_P">'Tabela'!$M$3</definedName>
    <definedName name="dividendo">'Principal'!$C$6</definedName>
    <definedName name="gatilho">'Principal'!$C$11</definedName>
    <definedName name="Inv">'Principal'!$C$8</definedName>
    <definedName name="P_0">'Principal'!$C$7</definedName>
    <definedName name="P_cp">'Principal'!$C$14</definedName>
    <definedName name="r_">'Principal'!$C$4</definedName>
    <definedName name="V_gatilho">'Principal'!$C$19</definedName>
    <definedName name="V_P_cp">'Principal'!$C$15</definedName>
    <definedName name="volat">'Principal'!$C$5</definedName>
  </definedNames>
  <calcPr fullCalcOnLoad="1"/>
</workbook>
</file>

<file path=xl/sharedStrings.xml><?xml version="1.0" encoding="utf-8"?>
<sst xmlns="http://schemas.openxmlformats.org/spreadsheetml/2006/main" count="35" uniqueCount="33">
  <si>
    <t>Competição Perfeita x Monopólio</t>
  </si>
  <si>
    <t>per annum</t>
  </si>
  <si>
    <t>p.a.</t>
  </si>
  <si>
    <t xml:space="preserve">Taxa de Juros Livre de Risco (r) = </t>
  </si>
  <si>
    <r>
      <t>Volatilidade (</t>
    </r>
    <r>
      <rPr>
        <b/>
        <sz val="10"/>
        <rFont val="Symbol"/>
        <family val="1"/>
      </rPr>
      <t>s</t>
    </r>
    <r>
      <rPr>
        <b/>
        <sz val="10"/>
        <rFont val="Arial"/>
        <family val="0"/>
      </rPr>
      <t>)</t>
    </r>
  </si>
  <si>
    <r>
      <t>Taxa de Dividendo (</t>
    </r>
    <r>
      <rPr>
        <b/>
        <sz val="10"/>
        <rFont val="Symbol"/>
        <family val="1"/>
      </rPr>
      <t>d</t>
    </r>
    <r>
      <rPr>
        <b/>
        <sz val="10"/>
        <rFont val="Arial"/>
        <family val="0"/>
      </rPr>
      <t xml:space="preserve">) </t>
    </r>
  </si>
  <si>
    <t>Input: células amarelas</t>
  </si>
  <si>
    <t>Output: células azuis</t>
  </si>
  <si>
    <t>$/unidade</t>
  </si>
  <si>
    <t>Investimento (I)</t>
  </si>
  <si>
    <t>$</t>
  </si>
  <si>
    <t>b1 =</t>
  </si>
  <si>
    <t xml:space="preserve">Gatilho P* = </t>
  </si>
  <si>
    <t xml:space="preserve">V(P) = </t>
  </si>
  <si>
    <t xml:space="preserve">Constante B = </t>
  </si>
  <si>
    <t>P</t>
  </si>
  <si>
    <t>COMPETIÇÃO</t>
  </si>
  <si>
    <t>MONOPÓLIO</t>
  </si>
  <si>
    <t>Monopólio</t>
  </si>
  <si>
    <t xml:space="preserve">A = </t>
  </si>
  <si>
    <t xml:space="preserve">V* = </t>
  </si>
  <si>
    <t xml:space="preserve">delta P = </t>
  </si>
  <si>
    <t xml:space="preserve"> V(P) - I (competição)</t>
  </si>
  <si>
    <t xml:space="preserve"> V'(P) - I (monopólio)</t>
  </si>
  <si>
    <t xml:space="preserve"> Opção (competição)</t>
  </si>
  <si>
    <t xml:space="preserve"> Opção (monopólio)</t>
  </si>
  <si>
    <t>Competição Perfeita</t>
  </si>
  <si>
    <t xml:space="preserve">VPL = V(P) - I = </t>
  </si>
  <si>
    <t xml:space="preserve">VPL = V' (P) - I = </t>
  </si>
  <si>
    <t xml:space="preserve">F(P) = </t>
  </si>
  <si>
    <t xml:space="preserve">f(P) = </t>
  </si>
  <si>
    <r>
      <t>Preço Corrente (P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0"/>
      </rPr>
      <t xml:space="preserve">) = </t>
    </r>
  </si>
  <si>
    <t xml:space="preserve">P =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</si>
</sst>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%"/>
    <numFmt numFmtId="171" formatCode="0.0000"/>
    <numFmt numFmtId="172" formatCode="0.000"/>
  </numFmts>
  <fonts count="15">
    <font>
      <sz val="11"/>
      <name val="Arial"/>
      <family val="0"/>
    </font>
    <font>
      <b/>
      <sz val="11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10"/>
      <name val="Arial"/>
      <family val="0"/>
    </font>
    <font>
      <b/>
      <sz val="10"/>
      <name val="Symbol"/>
      <family val="1"/>
    </font>
    <font>
      <b/>
      <sz val="9"/>
      <name val="Arial"/>
      <family val="2"/>
    </font>
    <font>
      <b/>
      <vertAlign val="subscript"/>
      <sz val="10"/>
      <name val="Arial"/>
      <family val="2"/>
    </font>
    <font>
      <b/>
      <sz val="11"/>
      <name val="Arial"/>
      <family val="2"/>
    </font>
    <font>
      <b/>
      <sz val="12.75"/>
      <name val="Arial"/>
      <family val="2"/>
    </font>
    <font>
      <sz val="10.25"/>
      <name val="Arial"/>
      <family val="0"/>
    </font>
    <font>
      <sz val="10.5"/>
      <name val="Arial"/>
      <family val="0"/>
    </font>
    <font>
      <b/>
      <sz val="10"/>
      <color indexed="10"/>
      <name val="Arial"/>
      <family val="2"/>
    </font>
    <font>
      <b/>
      <sz val="13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170" fontId="3" fillId="2" borderId="1" xfId="17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0" fontId="3" fillId="0" borderId="0" xfId="17" applyNumberFormat="1" applyFont="1" applyAlignment="1">
      <alignment horizontal="left"/>
    </xf>
    <xf numFmtId="0" fontId="0" fillId="0" borderId="0" xfId="0" applyAlignment="1">
      <alignment horizontal="center"/>
    </xf>
    <xf numFmtId="10" fontId="5" fillId="0" borderId="0" xfId="17" applyNumberFormat="1" applyFont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2" fontId="7" fillId="3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155"/>
          <c:w val="0.924"/>
          <c:h val="0.92325"/>
        </c:manualLayout>
      </c:layout>
      <c:scatterChart>
        <c:scatterStyle val="smooth"/>
        <c:varyColors val="0"/>
        <c:ser>
          <c:idx val="3"/>
          <c:order val="0"/>
          <c:tx>
            <c:strRef>
              <c:f>Tabela!$F$5</c:f>
              <c:strCache>
                <c:ptCount val="1"/>
                <c:pt idx="0">
                  <c:v> Opção (monopólio)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Tabela!$B$6:$B$74</c:f>
              <c:numCache>
                <c:ptCount val="6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</c:numCache>
            </c:numRef>
          </c:xVal>
          <c:yVal>
            <c:numRef>
              <c:f>Tabela!$F$6:$F$74</c:f>
              <c:numCache>
                <c:ptCount val="69"/>
                <c:pt idx="0">
                  <c:v>0</c:v>
                </c:pt>
                <c:pt idx="1">
                  <c:v>0.02742700005617365</c:v>
                </c:pt>
                <c:pt idx="2">
                  <c:v>0.1353264993803072</c:v>
                </c:pt>
                <c:pt idx="3">
                  <c:v>0.3442559926741707</c:v>
                </c:pt>
                <c:pt idx="4">
                  <c:v>0.6677092426084013</c:v>
                </c:pt>
                <c:pt idx="5">
                  <c:v>1.1162189851092492</c:v>
                </c:pt>
                <c:pt idx="6">
                  <c:v>1.6985801685883528</c:v>
                </c:pt>
                <c:pt idx="7">
                  <c:v>2.4224202342210868</c:v>
                </c:pt>
                <c:pt idx="8">
                  <c:v>3.2945183294201312</c:v>
                </c:pt>
                <c:pt idx="9">
                  <c:v>4.32100442080257</c:v>
                </c:pt>
                <c:pt idx="10">
                  <c:v>5.507492889754547</c:v>
                </c:pt>
                <c:pt idx="11">
                  <c:v>6.859177034763112</c:v>
                </c:pt>
                <c:pt idx="12">
                  <c:v>8.380898664129806</c:v>
                </c:pt>
                <c:pt idx="13">
                  <c:v>10.077200995942404</c:v>
                </c:pt>
                <c:pt idx="14">
                  <c:v>11.952369914819533</c:v>
                </c:pt>
                <c:pt idx="15">
                  <c:v>14.01046683828056</c:v>
                </c:pt>
                <c:pt idx="16">
                  <c:v>16.255355370677123</c:v>
                </c:pt>
                <c:pt idx="17">
                  <c:v>18.690723250698728</c:v>
                </c:pt>
                <c:pt idx="18">
                  <c:v>21.320100662719796</c:v>
                </c:pt>
                <c:pt idx="19">
                  <c:v>24.146875690689495</c:v>
                </c:pt>
                <c:pt idx="20">
                  <c:v>27.174307492833112</c:v>
                </c:pt>
                <c:pt idx="21">
                  <c:v>30.40553763436719</c:v>
                </c:pt>
                <c:pt idx="22">
                  <c:v>33.843599914068896</c:v>
                </c:pt>
                <c:pt idx="23">
                  <c:v>37.49142894635837</c:v>
                </c:pt>
                <c:pt idx="24">
                  <c:v>41.3518677053594</c:v>
                </c:pt>
                <c:pt idx="25">
                  <c:v>45.4276741957372</c:v>
                </c:pt>
                <c:pt idx="26">
                  <c:v>49.7215273832206</c:v>
                </c:pt>
                <c:pt idx="27">
                  <c:v>54.236032493026414</c:v>
                </c:pt>
                <c:pt idx="28">
                  <c:v>58.973725765058475</c:v>
                </c:pt>
                <c:pt idx="29">
                  <c:v>63.93707873945652</c:v>
                </c:pt>
                <c:pt idx="30">
                  <c:v>69.12850213385296</c:v>
                </c:pt>
                <c:pt idx="31">
                  <c:v>74.55034936385685</c:v>
                </c:pt>
                <c:pt idx="32">
                  <c:v>80.20491975029016</c:v>
                </c:pt>
                <c:pt idx="33">
                  <c:v>86.09446145017719</c:v>
                </c:pt>
                <c:pt idx="34">
                  <c:v>92.22117414309896</c:v>
                </c:pt>
                <c:pt idx="35">
                  <c:v>98.58721150006812</c:v>
                </c:pt>
                <c:pt idx="36">
                  <c:v>105.19468345836104</c:v>
                </c:pt>
                <c:pt idx="37">
                  <c:v>112.04565832262529</c:v>
                </c:pt>
                <c:pt idx="38">
                  <c:v>119.14216470994995</c:v>
                </c:pt>
                <c:pt idx="39">
                  <c:v>126.48619335436236</c:v>
                </c:pt>
                <c:pt idx="40">
                  <c:v>134.07969878431516</c:v>
                </c:pt>
                <c:pt idx="41">
                  <c:v>141.92460088510686</c:v>
                </c:pt>
                <c:pt idx="42">
                  <c:v>150.0227863567931</c:v>
                </c:pt>
                <c:pt idx="43">
                  <c:v>158.33333333333337</c:v>
                </c:pt>
                <c:pt idx="44">
                  <c:v>166.66666666666669</c:v>
                </c:pt>
                <c:pt idx="45">
                  <c:v>175</c:v>
                </c:pt>
                <c:pt idx="46">
                  <c:v>183.33333333333337</c:v>
                </c:pt>
                <c:pt idx="47">
                  <c:v>191.66666666666669</c:v>
                </c:pt>
                <c:pt idx="48">
                  <c:v>200</c:v>
                </c:pt>
                <c:pt idx="49">
                  <c:v>208.33333333333337</c:v>
                </c:pt>
                <c:pt idx="50">
                  <c:v>216.66666666666669</c:v>
                </c:pt>
                <c:pt idx="51">
                  <c:v>225</c:v>
                </c:pt>
                <c:pt idx="52">
                  <c:v>233.33333333333337</c:v>
                </c:pt>
                <c:pt idx="53">
                  <c:v>241.66666666666669</c:v>
                </c:pt>
                <c:pt idx="54">
                  <c:v>250</c:v>
                </c:pt>
                <c:pt idx="55">
                  <c:v>258.33333333333337</c:v>
                </c:pt>
                <c:pt idx="56">
                  <c:v>266.6666666666667</c:v>
                </c:pt>
                <c:pt idx="57">
                  <c:v>275</c:v>
                </c:pt>
                <c:pt idx="58">
                  <c:v>283.33333333333337</c:v>
                </c:pt>
                <c:pt idx="59">
                  <c:v>291.6666666666667</c:v>
                </c:pt>
                <c:pt idx="60">
                  <c:v>300</c:v>
                </c:pt>
                <c:pt idx="61">
                  <c:v>308.33333333333337</c:v>
                </c:pt>
                <c:pt idx="62">
                  <c:v>316.66666666666674</c:v>
                </c:pt>
                <c:pt idx="63">
                  <c:v>325</c:v>
                </c:pt>
                <c:pt idx="64">
                  <c:v>333.33333333333337</c:v>
                </c:pt>
                <c:pt idx="65">
                  <c:v>341.66666666666674</c:v>
                </c:pt>
                <c:pt idx="66">
                  <c:v>350</c:v>
                </c:pt>
                <c:pt idx="67">
                  <c:v>358.33333333333337</c:v>
                </c:pt>
                <c:pt idx="68">
                  <c:v>366.66666666666674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Tabela!$E$5</c:f>
              <c:strCache>
                <c:ptCount val="1"/>
                <c:pt idx="0">
                  <c:v> V'(P) - I (monopólio)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Tabela!$B$6:$B$74</c:f>
              <c:numCache>
                <c:ptCount val="6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</c:numCache>
            </c:numRef>
          </c:xVal>
          <c:yVal>
            <c:numRef>
              <c:f>Tabela!$E$6:$E$74</c:f>
              <c:numCache>
                <c:ptCount val="69"/>
                <c:pt idx="0">
                  <c:v>-200</c:v>
                </c:pt>
                <c:pt idx="1">
                  <c:v>-191.66666666666666</c:v>
                </c:pt>
                <c:pt idx="2">
                  <c:v>-183.33333333333334</c:v>
                </c:pt>
                <c:pt idx="3">
                  <c:v>-175</c:v>
                </c:pt>
                <c:pt idx="4">
                  <c:v>-166.66666666666666</c:v>
                </c:pt>
                <c:pt idx="5">
                  <c:v>-158.33333333333331</c:v>
                </c:pt>
                <c:pt idx="6">
                  <c:v>-150</c:v>
                </c:pt>
                <c:pt idx="7">
                  <c:v>-141.66666666666666</c:v>
                </c:pt>
                <c:pt idx="8">
                  <c:v>-133.33333333333331</c:v>
                </c:pt>
                <c:pt idx="9">
                  <c:v>-125</c:v>
                </c:pt>
                <c:pt idx="10">
                  <c:v>-116.66666666666666</c:v>
                </c:pt>
                <c:pt idx="11">
                  <c:v>-108.33333333333333</c:v>
                </c:pt>
                <c:pt idx="12">
                  <c:v>-100</c:v>
                </c:pt>
                <c:pt idx="13">
                  <c:v>-91.66666666666666</c:v>
                </c:pt>
                <c:pt idx="14">
                  <c:v>-83.33333333333333</c:v>
                </c:pt>
                <c:pt idx="15">
                  <c:v>-75</c:v>
                </c:pt>
                <c:pt idx="16">
                  <c:v>-66.66666666666666</c:v>
                </c:pt>
                <c:pt idx="17">
                  <c:v>-58.333333333333314</c:v>
                </c:pt>
                <c:pt idx="18">
                  <c:v>-50</c:v>
                </c:pt>
                <c:pt idx="19">
                  <c:v>-41.66666666666666</c:v>
                </c:pt>
                <c:pt idx="20">
                  <c:v>-33.333333333333314</c:v>
                </c:pt>
                <c:pt idx="21">
                  <c:v>-25</c:v>
                </c:pt>
                <c:pt idx="22">
                  <c:v>-16.666666666666657</c:v>
                </c:pt>
                <c:pt idx="23">
                  <c:v>-8.333333333333314</c:v>
                </c:pt>
                <c:pt idx="24">
                  <c:v>0</c:v>
                </c:pt>
                <c:pt idx="25">
                  <c:v>8.333333333333343</c:v>
                </c:pt>
                <c:pt idx="26">
                  <c:v>16.666666666666686</c:v>
                </c:pt>
                <c:pt idx="27">
                  <c:v>25</c:v>
                </c:pt>
                <c:pt idx="28">
                  <c:v>33.33333333333334</c:v>
                </c:pt>
                <c:pt idx="29">
                  <c:v>41.666666666666686</c:v>
                </c:pt>
                <c:pt idx="30">
                  <c:v>50</c:v>
                </c:pt>
                <c:pt idx="31">
                  <c:v>58.33333333333337</c:v>
                </c:pt>
                <c:pt idx="32">
                  <c:v>66.66666666666669</c:v>
                </c:pt>
                <c:pt idx="33">
                  <c:v>75</c:v>
                </c:pt>
                <c:pt idx="34">
                  <c:v>83.33333333333337</c:v>
                </c:pt>
                <c:pt idx="35">
                  <c:v>91.66666666666669</c:v>
                </c:pt>
                <c:pt idx="36">
                  <c:v>100</c:v>
                </c:pt>
                <c:pt idx="37">
                  <c:v>108.33333333333337</c:v>
                </c:pt>
                <c:pt idx="38">
                  <c:v>116.66666666666669</c:v>
                </c:pt>
                <c:pt idx="39">
                  <c:v>125</c:v>
                </c:pt>
                <c:pt idx="40">
                  <c:v>133.33333333333337</c:v>
                </c:pt>
                <c:pt idx="41">
                  <c:v>141.66666666666669</c:v>
                </c:pt>
                <c:pt idx="42">
                  <c:v>150</c:v>
                </c:pt>
                <c:pt idx="43">
                  <c:v>158.33333333333337</c:v>
                </c:pt>
                <c:pt idx="44">
                  <c:v>166.66666666666669</c:v>
                </c:pt>
                <c:pt idx="45">
                  <c:v>175</c:v>
                </c:pt>
                <c:pt idx="46">
                  <c:v>183.33333333333337</c:v>
                </c:pt>
                <c:pt idx="47">
                  <c:v>191.66666666666669</c:v>
                </c:pt>
                <c:pt idx="48">
                  <c:v>200</c:v>
                </c:pt>
                <c:pt idx="49">
                  <c:v>208.33333333333337</c:v>
                </c:pt>
                <c:pt idx="50">
                  <c:v>216.66666666666669</c:v>
                </c:pt>
                <c:pt idx="51">
                  <c:v>225</c:v>
                </c:pt>
                <c:pt idx="52">
                  <c:v>233.33333333333337</c:v>
                </c:pt>
                <c:pt idx="53">
                  <c:v>241.66666666666669</c:v>
                </c:pt>
                <c:pt idx="54">
                  <c:v>250</c:v>
                </c:pt>
                <c:pt idx="55">
                  <c:v>258.33333333333337</c:v>
                </c:pt>
                <c:pt idx="56">
                  <c:v>266.6666666666667</c:v>
                </c:pt>
                <c:pt idx="57">
                  <c:v>275</c:v>
                </c:pt>
                <c:pt idx="58">
                  <c:v>283.33333333333337</c:v>
                </c:pt>
                <c:pt idx="59">
                  <c:v>291.6666666666667</c:v>
                </c:pt>
                <c:pt idx="60">
                  <c:v>300</c:v>
                </c:pt>
                <c:pt idx="61">
                  <c:v>308.33333333333337</c:v>
                </c:pt>
                <c:pt idx="62">
                  <c:v>316.66666666666674</c:v>
                </c:pt>
                <c:pt idx="63">
                  <c:v>325</c:v>
                </c:pt>
                <c:pt idx="64">
                  <c:v>333.33333333333337</c:v>
                </c:pt>
                <c:pt idx="65">
                  <c:v>341.66666666666674</c:v>
                </c:pt>
                <c:pt idx="66">
                  <c:v>350</c:v>
                </c:pt>
                <c:pt idx="67">
                  <c:v>358.33333333333337</c:v>
                </c:pt>
                <c:pt idx="68">
                  <c:v>366.66666666666674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Tabela!$D$5</c:f>
              <c:strCache>
                <c:ptCount val="1"/>
                <c:pt idx="0">
                  <c:v> Opção (competição)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Tabela!$B$6:$B$74</c:f>
              <c:numCache>
                <c:ptCount val="6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</c:numCache>
            </c:numRef>
          </c:xVal>
          <c:yVal>
            <c:numRef>
              <c:f>Tabela!$D$6:$D$74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yVal>
          <c:smooth val="1"/>
        </c:ser>
        <c:ser>
          <c:idx val="0"/>
          <c:order val="3"/>
          <c:tx>
            <c:strRef>
              <c:f>Tabela!$C$5</c:f>
              <c:strCache>
                <c:ptCount val="1"/>
                <c:pt idx="0">
                  <c:v> V(P) - I (competição)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Tabela!$B$6:$B$74</c:f>
              <c:numCache>
                <c:ptCount val="6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</c:numCache>
            </c:numRef>
          </c:xVal>
          <c:yVal>
            <c:numRef>
              <c:f>Tabela!$C$6:$C$74</c:f>
              <c:numCache>
                <c:ptCount val="69"/>
                <c:pt idx="0">
                  <c:v>-200</c:v>
                </c:pt>
                <c:pt idx="1">
                  <c:v>-191.69409366672284</c:v>
                </c:pt>
                <c:pt idx="2">
                  <c:v>-183.46865983271363</c:v>
                </c:pt>
                <c:pt idx="3">
                  <c:v>-175.34425599267416</c:v>
                </c:pt>
                <c:pt idx="4">
                  <c:v>-167.33437590927508</c:v>
                </c:pt>
                <c:pt idx="5">
                  <c:v>-159.44955231844258</c:v>
                </c:pt>
                <c:pt idx="6">
                  <c:v>-151.69858016858836</c:v>
                </c:pt>
                <c:pt idx="7">
                  <c:v>-144.08908690088776</c:v>
                </c:pt>
                <c:pt idx="8">
                  <c:v>-136.62785166275347</c:v>
                </c:pt>
                <c:pt idx="9">
                  <c:v>-129.32100442080258</c:v>
                </c:pt>
                <c:pt idx="10">
                  <c:v>-122.17415955642119</c:v>
                </c:pt>
                <c:pt idx="11">
                  <c:v>-115.19251036809644</c:v>
                </c:pt>
                <c:pt idx="12">
                  <c:v>-108.3808986641298</c:v>
                </c:pt>
                <c:pt idx="13">
                  <c:v>-101.74386766260905</c:v>
                </c:pt>
                <c:pt idx="14">
                  <c:v>-95.28570324815286</c:v>
                </c:pt>
                <c:pt idx="15">
                  <c:v>-89.01046683828055</c:v>
                </c:pt>
                <c:pt idx="16">
                  <c:v>-82.92202203734377</c:v>
                </c:pt>
                <c:pt idx="17">
                  <c:v>-77.02405658403204</c:v>
                </c:pt>
                <c:pt idx="18">
                  <c:v>-71.3201006627198</c:v>
                </c:pt>
                <c:pt idx="19">
                  <c:v>-65.81354235735614</c:v>
                </c:pt>
                <c:pt idx="20">
                  <c:v>-60.50764082616644</c:v>
                </c:pt>
                <c:pt idx="21">
                  <c:v>-55.405537634367136</c:v>
                </c:pt>
                <c:pt idx="22">
                  <c:v>-50.51026658073556</c:v>
                </c:pt>
                <c:pt idx="23">
                  <c:v>-45.82476227969161</c:v>
                </c:pt>
                <c:pt idx="24">
                  <c:v>-41.35186770535941</c:v>
                </c:pt>
                <c:pt idx="25">
                  <c:v>-37.09434086240378</c:v>
                </c:pt>
                <c:pt idx="26">
                  <c:v>-33.054860716553776</c:v>
                </c:pt>
                <c:pt idx="27">
                  <c:v>-29.236032493026357</c:v>
                </c:pt>
                <c:pt idx="28">
                  <c:v>-25.64039243172502</c:v>
                </c:pt>
                <c:pt idx="29">
                  <c:v>-22.270412072789668</c:v>
                </c:pt>
                <c:pt idx="30">
                  <c:v>-19.128502133853033</c:v>
                </c:pt>
                <c:pt idx="31">
                  <c:v>-16.217016030523496</c:v>
                </c:pt>
                <c:pt idx="32">
                  <c:v>-13.538253083623317</c:v>
                </c:pt>
                <c:pt idx="33">
                  <c:v>-11.094461450177107</c:v>
                </c:pt>
                <c:pt idx="34">
                  <c:v>-8.887840809765578</c:v>
                </c:pt>
                <c:pt idx="35">
                  <c:v>-6.920544833401436</c:v>
                </c:pt>
                <c:pt idx="36">
                  <c:v>-5.194683458360942</c:v>
                </c:pt>
                <c:pt idx="37">
                  <c:v>-3.7123249892917443</c:v>
                </c:pt>
                <c:pt idx="38">
                  <c:v>-2.4754980432830394</c:v>
                </c:pt>
                <c:pt idx="39">
                  <c:v>-1.4861933543623707</c:v>
                </c:pt>
                <c:pt idx="40">
                  <c:v>-0.7463654509816706</c:v>
                </c:pt>
                <c:pt idx="41">
                  <c:v>-0.2579342184401696</c:v>
                </c:pt>
                <c:pt idx="42">
                  <c:v>-0.022786356793091045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</c:numCache>
            </c:numRef>
          </c:yVal>
          <c:smooth val="1"/>
        </c:ser>
        <c:axId val="53113490"/>
        <c:axId val="8259363"/>
      </c:scatterChart>
      <c:valAx>
        <c:axId val="53113490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Preço P ($/unidade)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8259363"/>
        <c:crosses val="autoZero"/>
        <c:crossBetween val="midCat"/>
        <c:dispUnits/>
      </c:valAx>
      <c:valAx>
        <c:axId val="8259363"/>
        <c:scaling>
          <c:orientation val="minMax"/>
          <c:max val="3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VPL de Exercício e Opções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31134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"/>
          <c:y val="0.07125"/>
          <c:w val="0.30325"/>
          <c:h val="0.198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0.81075</cdr:x>
      <cdr:y>0.302</cdr:y>
    </cdr:from>
    <cdr:to>
      <cdr:x>0.81175</cdr:x>
      <cdr:y>0.55575</cdr:y>
    </cdr:to>
    <cdr:sp>
      <cdr:nvSpPr>
        <cdr:cNvPr id="1" name="Line 1"/>
        <cdr:cNvSpPr>
          <a:spLocks/>
        </cdr:cNvSpPr>
      </cdr:nvSpPr>
      <cdr:spPr>
        <a:xfrm flipV="1">
          <a:off x="6943725" y="1790700"/>
          <a:ext cx="9525" cy="1504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0.81775</cdr:x>
      <cdr:y>0.5065</cdr:y>
    </cdr:from>
    <cdr:to>
      <cdr:x>0.88875</cdr:x>
      <cdr:y>0.5535</cdr:y>
    </cdr:to>
    <cdr:sp>
      <cdr:nvSpPr>
        <cdr:cNvPr id="2" name="TextBox 2"/>
        <cdr:cNvSpPr txBox="1">
          <a:spLocks noChangeArrowheads="1"/>
        </cdr:cNvSpPr>
      </cdr:nvSpPr>
      <cdr:spPr>
        <a:xfrm>
          <a:off x="7000875" y="3009900"/>
          <a:ext cx="60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00" b="1" i="0" u="none" baseline="0">
              <a:latin typeface="Arial"/>
              <a:ea typeface="Arial"/>
              <a:cs typeface="Arial"/>
            </a:rPr>
            <a:t>P = P*</a:t>
          </a:r>
        </a:p>
      </cdr:txBody>
    </cdr:sp>
  </cdr:relSizeAnchor>
  <cdr:relSizeAnchor xmlns:cdr="http://schemas.openxmlformats.org/drawingml/2006/chartDrawing">
    <cdr:from>
      <cdr:x>0.82375</cdr:x>
      <cdr:y>0.50775</cdr:y>
    </cdr:from>
    <cdr:to>
      <cdr:x>0.835</cdr:x>
      <cdr:y>0.508</cdr:y>
    </cdr:to>
    <cdr:sp>
      <cdr:nvSpPr>
        <cdr:cNvPr id="3" name="Line 3"/>
        <cdr:cNvSpPr>
          <a:spLocks/>
        </cdr:cNvSpPr>
      </cdr:nvSpPr>
      <cdr:spPr>
        <a:xfrm>
          <a:off x="7058025" y="3009900"/>
          <a:ext cx="95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0.24975</cdr:x>
      <cdr:y>0.429</cdr:y>
    </cdr:from>
    <cdr:to>
      <cdr:x>0.34875</cdr:x>
      <cdr:y>0.47325</cdr:y>
    </cdr:to>
    <cdr:sp>
      <cdr:nvSpPr>
        <cdr:cNvPr id="4" name="TextBox 4"/>
        <cdr:cNvSpPr txBox="1">
          <a:spLocks noChangeArrowheads="1"/>
        </cdr:cNvSpPr>
      </cdr:nvSpPr>
      <cdr:spPr>
        <a:xfrm>
          <a:off x="2133600" y="2543175"/>
          <a:ext cx="847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Monopólio</a:t>
          </a:r>
        </a:p>
      </cdr:txBody>
    </cdr:sp>
  </cdr:relSizeAnchor>
  <cdr:relSizeAnchor xmlns:cdr="http://schemas.openxmlformats.org/drawingml/2006/chartDrawing">
    <cdr:from>
      <cdr:x>0.54575</cdr:x>
      <cdr:y>0.6855</cdr:y>
    </cdr:from>
    <cdr:to>
      <cdr:x>0.731</cdr:x>
      <cdr:y>0.7285</cdr:y>
    </cdr:to>
    <cdr:sp>
      <cdr:nvSpPr>
        <cdr:cNvPr id="5" name="TextBox 5"/>
        <cdr:cNvSpPr txBox="1">
          <a:spLocks noChangeArrowheads="1"/>
        </cdr:cNvSpPr>
      </cdr:nvSpPr>
      <cdr:spPr>
        <a:xfrm>
          <a:off x="4676775" y="4067175"/>
          <a:ext cx="15906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Competição Perfeita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" sqref="A1"/>
    </sheetView>
  </sheetViews>
  <sheetFormatPr defaultColWidth="9.00390625" defaultRowHeight="14.25"/>
  <cols>
    <col min="2" max="2" width="20.375" style="0" customWidth="1"/>
  </cols>
  <sheetData>
    <row r="1" ht="17.25">
      <c r="A1" s="1" t="s">
        <v>0</v>
      </c>
    </row>
    <row r="4" spans="2:7" ht="13.5">
      <c r="B4" s="11" t="s">
        <v>3</v>
      </c>
      <c r="C4" s="2">
        <v>0.06</v>
      </c>
      <c r="D4" s="3" t="s">
        <v>1</v>
      </c>
      <c r="E4" s="3"/>
      <c r="F4" s="4" t="s">
        <v>6</v>
      </c>
      <c r="G4" s="5"/>
    </row>
    <row r="5" spans="2:7" ht="13.5">
      <c r="B5" s="11" t="s">
        <v>4</v>
      </c>
      <c r="C5" s="2">
        <v>0.2</v>
      </c>
      <c r="D5" s="3" t="s">
        <v>2</v>
      </c>
      <c r="E5" s="3"/>
      <c r="F5" s="6" t="s">
        <v>7</v>
      </c>
      <c r="G5" s="5"/>
    </row>
    <row r="6" spans="2:7" ht="13.5">
      <c r="B6" s="11" t="s">
        <v>5</v>
      </c>
      <c r="C6" s="2">
        <v>0.06</v>
      </c>
      <c r="D6" s="3" t="s">
        <v>2</v>
      </c>
      <c r="E6" s="3"/>
      <c r="F6" s="6"/>
      <c r="G6" s="7"/>
    </row>
    <row r="7" spans="2:7" ht="15">
      <c r="B7" s="11" t="s">
        <v>31</v>
      </c>
      <c r="C7" s="8">
        <v>18</v>
      </c>
      <c r="D7" s="9" t="s">
        <v>8</v>
      </c>
      <c r="E7" s="22" t="str">
        <f>IF(P_0&gt;gatilho,"Preço vale só para o caso de monopólio","Como P &lt; gatilho, o preço vale para ambos os casos (monopólio e competição perfeita)")</f>
        <v>Como P &lt; gatilho, o preço vale para ambos os casos (monopólio e competição perfeita)</v>
      </c>
      <c r="F7" s="10"/>
      <c r="G7" s="10"/>
    </row>
    <row r="8" spans="2:4" ht="13.5">
      <c r="B8" s="12" t="s">
        <v>9</v>
      </c>
      <c r="C8" s="8">
        <v>200</v>
      </c>
      <c r="D8" s="13" t="s">
        <v>10</v>
      </c>
    </row>
    <row r="10" spans="2:3" ht="13.5">
      <c r="B10" s="14" t="s">
        <v>11</v>
      </c>
      <c r="C10">
        <f>0.5-((r_-dividendo)/(volat^2))+SQRT(((((r_-dividendo)/(volat^2))-0.5)^2)+(2*r_/(volat^2)))</f>
        <v>2.3027756377319943</v>
      </c>
    </row>
    <row r="11" spans="2:4" ht="13.5">
      <c r="B11" s="12" t="s">
        <v>12</v>
      </c>
      <c r="C11" s="15">
        <f>(beta1/(beta1-1))*r_*Inv</f>
        <v>21.21110255092798</v>
      </c>
      <c r="D11" s="9" t="s">
        <v>8</v>
      </c>
    </row>
    <row r="12" ht="13.5">
      <c r="B12" s="19" t="s">
        <v>26</v>
      </c>
    </row>
    <row r="13" spans="2:3" ht="13.5">
      <c r="B13" s="12" t="s">
        <v>14</v>
      </c>
      <c r="C13" s="17">
        <f>-(gatilho^(1-beta1))/(beta1*dividendo)</f>
        <v>-0.13532649938030708</v>
      </c>
    </row>
    <row r="14" spans="2:7" ht="13.5">
      <c r="B14" s="16" t="s">
        <v>32</v>
      </c>
      <c r="C14" s="20">
        <f>IF(gatilho&gt;P_0,P_0,gatilho)</f>
        <v>18</v>
      </c>
      <c r="G14">
        <f>P_0/dividendo</f>
        <v>300</v>
      </c>
    </row>
    <row r="15" spans="2:3" ht="13.5">
      <c r="B15" s="16" t="s">
        <v>13</v>
      </c>
      <c r="C15" s="20">
        <f>(P_cp/dividendo)+(B_*(P_cp^beta1))</f>
        <v>194.80531654163906</v>
      </c>
    </row>
    <row r="16" spans="2:4" ht="13.5">
      <c r="B16" s="16" t="s">
        <v>27</v>
      </c>
      <c r="C16" s="20">
        <f>V_P_cp-Inv</f>
        <v>-5.194683458360942</v>
      </c>
      <c r="D16" s="18"/>
    </row>
    <row r="17" spans="2:3" ht="13.5">
      <c r="B17" s="16" t="s">
        <v>30</v>
      </c>
      <c r="C17" s="20">
        <v>0</v>
      </c>
    </row>
    <row r="18" ht="13.5">
      <c r="B18" s="19" t="s">
        <v>18</v>
      </c>
    </row>
    <row r="19" spans="2:3" ht="13.5">
      <c r="B19" s="16" t="s">
        <v>20</v>
      </c>
      <c r="C19">
        <f>gatilho/dividendo</f>
        <v>353.5183758487997</v>
      </c>
    </row>
    <row r="20" spans="2:3" ht="13.5">
      <c r="B20" s="16" t="s">
        <v>19</v>
      </c>
      <c r="C20">
        <f>(V_gatilho-Inv)/(V_gatilho^beta1)</f>
        <v>0.0002078448720427473</v>
      </c>
    </row>
    <row r="21" spans="2:3" ht="13.5">
      <c r="B21" s="16" t="s">
        <v>28</v>
      </c>
      <c r="C21" s="20">
        <f>(P_0/dividendo)-Inv</f>
        <v>100</v>
      </c>
    </row>
    <row r="22" spans="2:3" ht="13.5">
      <c r="B22" s="16" t="s">
        <v>29</v>
      </c>
      <c r="C22" s="20">
        <f>A_*(P_0/dividendo)^beta1</f>
        <v>105.19468345836104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M104"/>
  <sheetViews>
    <sheetView workbookViewId="0" topLeftCell="A1">
      <selection activeCell="C4" sqref="C4:D4"/>
    </sheetView>
  </sheetViews>
  <sheetFormatPr defaultColWidth="9.00390625" defaultRowHeight="14.25"/>
  <cols>
    <col min="1" max="16384" width="9.00390625" style="5" customWidth="1"/>
  </cols>
  <sheetData>
    <row r="3" spans="12:13" ht="13.5">
      <c r="L3" s="5" t="s">
        <v>21</v>
      </c>
      <c r="M3" s="5">
        <v>0.5</v>
      </c>
    </row>
    <row r="4" spans="3:6" ht="13.5">
      <c r="C4" s="21" t="s">
        <v>16</v>
      </c>
      <c r="D4" s="21"/>
      <c r="E4" s="21" t="s">
        <v>17</v>
      </c>
      <c r="F4" s="21"/>
    </row>
    <row r="5" spans="2:6" ht="13.5">
      <c r="B5" s="17" t="s">
        <v>15</v>
      </c>
      <c r="C5" s="17" t="s">
        <v>22</v>
      </c>
      <c r="D5" s="17" t="s">
        <v>24</v>
      </c>
      <c r="E5" s="17" t="s">
        <v>23</v>
      </c>
      <c r="F5" s="17" t="s">
        <v>25</v>
      </c>
    </row>
    <row r="6" spans="2:6" ht="13.5">
      <c r="B6" s="5">
        <v>0</v>
      </c>
      <c r="C6" s="5">
        <f>IF(B6&lt;gatilho,(B6/dividendo)+(B_*(B6^beta1))-Inv,#N/A)</f>
        <v>-200</v>
      </c>
      <c r="D6" s="5">
        <v>0</v>
      </c>
      <c r="E6" s="5">
        <f>(B6/dividendo)-Inv</f>
        <v>-200</v>
      </c>
      <c r="F6" s="5">
        <f>IF(B6&lt;gatilho,A_*((B6/dividendo)^beta1),E6)</f>
        <v>0</v>
      </c>
    </row>
    <row r="7" spans="2:6" ht="13.5">
      <c r="B7" s="5">
        <f>B6+delta_P</f>
        <v>0.5</v>
      </c>
      <c r="C7" s="5">
        <f aca="true" t="shared" si="0" ref="C7:C70">IF(B7&lt;gatilho,(B7/dividendo)+(B_*(B7^beta1))-Inv,#N/A)</f>
        <v>-191.69409366672284</v>
      </c>
      <c r="D7" s="5">
        <v>0</v>
      </c>
      <c r="E7" s="5">
        <f aca="true" t="shared" si="1" ref="E7:E70">(B7/dividendo)-Inv</f>
        <v>-191.66666666666666</v>
      </c>
      <c r="F7" s="5">
        <f aca="true" t="shared" si="2" ref="F7:F70">IF(B7&lt;gatilho,A_*((B7/dividendo)^beta1),E7)</f>
        <v>0.02742700005617365</v>
      </c>
    </row>
    <row r="8" spans="2:6" ht="13.5">
      <c r="B8" s="5">
        <f aca="true" t="shared" si="3" ref="B8:B71">B7+delta_P</f>
        <v>1</v>
      </c>
      <c r="C8" s="5">
        <f t="shared" si="0"/>
        <v>-183.46865983271363</v>
      </c>
      <c r="D8" s="5">
        <v>0</v>
      </c>
      <c r="E8" s="5">
        <f t="shared" si="1"/>
        <v>-183.33333333333334</v>
      </c>
      <c r="F8" s="5">
        <f t="shared" si="2"/>
        <v>0.1353264993803072</v>
      </c>
    </row>
    <row r="9" spans="2:6" ht="13.5">
      <c r="B9" s="5">
        <f t="shared" si="3"/>
        <v>1.5</v>
      </c>
      <c r="C9" s="5">
        <f t="shared" si="0"/>
        <v>-175.34425599267416</v>
      </c>
      <c r="D9" s="5">
        <v>0</v>
      </c>
      <c r="E9" s="5">
        <f t="shared" si="1"/>
        <v>-175</v>
      </c>
      <c r="F9" s="5">
        <f t="shared" si="2"/>
        <v>0.3442559926741707</v>
      </c>
    </row>
    <row r="10" spans="2:6" ht="13.5">
      <c r="B10" s="5">
        <f t="shared" si="3"/>
        <v>2</v>
      </c>
      <c r="C10" s="5">
        <f t="shared" si="0"/>
        <v>-167.33437590927508</v>
      </c>
      <c r="D10" s="5">
        <v>0</v>
      </c>
      <c r="E10" s="5">
        <f t="shared" si="1"/>
        <v>-166.66666666666666</v>
      </c>
      <c r="F10" s="5">
        <f t="shared" si="2"/>
        <v>0.6677092426084013</v>
      </c>
    </row>
    <row r="11" spans="2:6" ht="13.5">
      <c r="B11" s="5">
        <f t="shared" si="3"/>
        <v>2.5</v>
      </c>
      <c r="C11" s="5">
        <f t="shared" si="0"/>
        <v>-159.44955231844258</v>
      </c>
      <c r="D11" s="5">
        <v>0</v>
      </c>
      <c r="E11" s="5">
        <f t="shared" si="1"/>
        <v>-158.33333333333331</v>
      </c>
      <c r="F11" s="5">
        <f t="shared" si="2"/>
        <v>1.1162189851092492</v>
      </c>
    </row>
    <row r="12" spans="2:6" ht="13.5">
      <c r="B12" s="5">
        <f t="shared" si="3"/>
        <v>3</v>
      </c>
      <c r="C12" s="5">
        <f t="shared" si="0"/>
        <v>-151.69858016858836</v>
      </c>
      <c r="D12" s="5">
        <v>0</v>
      </c>
      <c r="E12" s="5">
        <f t="shared" si="1"/>
        <v>-150</v>
      </c>
      <c r="F12" s="5">
        <f t="shared" si="2"/>
        <v>1.6985801685883528</v>
      </c>
    </row>
    <row r="13" spans="2:6" ht="13.5">
      <c r="B13" s="5">
        <f t="shared" si="3"/>
        <v>3.5</v>
      </c>
      <c r="C13" s="5">
        <f t="shared" si="0"/>
        <v>-144.08908690088776</v>
      </c>
      <c r="D13" s="5">
        <v>0</v>
      </c>
      <c r="E13" s="5">
        <f t="shared" si="1"/>
        <v>-141.66666666666666</v>
      </c>
      <c r="F13" s="5">
        <f t="shared" si="2"/>
        <v>2.4224202342210868</v>
      </c>
    </row>
    <row r="14" spans="2:6" ht="13.5">
      <c r="B14" s="5">
        <f t="shared" si="3"/>
        <v>4</v>
      </c>
      <c r="C14" s="5">
        <f t="shared" si="0"/>
        <v>-136.62785166275347</v>
      </c>
      <c r="D14" s="5">
        <v>0</v>
      </c>
      <c r="E14" s="5">
        <f t="shared" si="1"/>
        <v>-133.33333333333331</v>
      </c>
      <c r="F14" s="5">
        <f t="shared" si="2"/>
        <v>3.2945183294201312</v>
      </c>
    </row>
    <row r="15" spans="2:6" ht="13.5">
      <c r="B15" s="5">
        <f t="shared" si="3"/>
        <v>4.5</v>
      </c>
      <c r="C15" s="5">
        <f t="shared" si="0"/>
        <v>-129.32100442080258</v>
      </c>
      <c r="D15" s="5">
        <v>0</v>
      </c>
      <c r="E15" s="5">
        <f t="shared" si="1"/>
        <v>-125</v>
      </c>
      <c r="F15" s="5">
        <f t="shared" si="2"/>
        <v>4.32100442080257</v>
      </c>
    </row>
    <row r="16" spans="2:6" ht="13.5">
      <c r="B16" s="5">
        <f t="shared" si="3"/>
        <v>5</v>
      </c>
      <c r="C16" s="5">
        <f t="shared" si="0"/>
        <v>-122.17415955642119</v>
      </c>
      <c r="D16" s="5">
        <v>0</v>
      </c>
      <c r="E16" s="5">
        <f t="shared" si="1"/>
        <v>-116.66666666666666</v>
      </c>
      <c r="F16" s="5">
        <f t="shared" si="2"/>
        <v>5.507492889754547</v>
      </c>
    </row>
    <row r="17" spans="2:6" ht="13.5">
      <c r="B17" s="5">
        <f t="shared" si="3"/>
        <v>5.5</v>
      </c>
      <c r="C17" s="5">
        <f t="shared" si="0"/>
        <v>-115.19251036809644</v>
      </c>
      <c r="D17" s="5">
        <v>0</v>
      </c>
      <c r="E17" s="5">
        <f t="shared" si="1"/>
        <v>-108.33333333333333</v>
      </c>
      <c r="F17" s="5">
        <f t="shared" si="2"/>
        <v>6.859177034763112</v>
      </c>
    </row>
    <row r="18" spans="2:6" ht="13.5">
      <c r="B18" s="5">
        <f t="shared" si="3"/>
        <v>6</v>
      </c>
      <c r="C18" s="5">
        <f t="shared" si="0"/>
        <v>-108.3808986641298</v>
      </c>
      <c r="D18" s="5">
        <v>0</v>
      </c>
      <c r="E18" s="5">
        <f t="shared" si="1"/>
        <v>-100</v>
      </c>
      <c r="F18" s="5">
        <f t="shared" si="2"/>
        <v>8.380898664129806</v>
      </c>
    </row>
    <row r="19" spans="2:6" ht="13.5">
      <c r="B19" s="5">
        <f t="shared" si="3"/>
        <v>6.5</v>
      </c>
      <c r="C19" s="5">
        <f t="shared" si="0"/>
        <v>-101.74386766260905</v>
      </c>
      <c r="D19" s="5">
        <v>0</v>
      </c>
      <c r="E19" s="5">
        <f t="shared" si="1"/>
        <v>-91.66666666666666</v>
      </c>
      <c r="F19" s="5">
        <f t="shared" si="2"/>
        <v>10.077200995942404</v>
      </c>
    </row>
    <row r="20" spans="2:6" ht="13.5">
      <c r="B20" s="5">
        <f t="shared" si="3"/>
        <v>7</v>
      </c>
      <c r="C20" s="5">
        <f t="shared" si="0"/>
        <v>-95.28570324815286</v>
      </c>
      <c r="D20" s="5">
        <v>0</v>
      </c>
      <c r="E20" s="5">
        <f t="shared" si="1"/>
        <v>-83.33333333333333</v>
      </c>
      <c r="F20" s="5">
        <f t="shared" si="2"/>
        <v>11.952369914819533</v>
      </c>
    </row>
    <row r="21" spans="2:6" ht="13.5">
      <c r="B21" s="5">
        <f t="shared" si="3"/>
        <v>7.5</v>
      </c>
      <c r="C21" s="5">
        <f t="shared" si="0"/>
        <v>-89.01046683828055</v>
      </c>
      <c r="D21" s="5">
        <v>0</v>
      </c>
      <c r="E21" s="5">
        <f t="shared" si="1"/>
        <v>-75</v>
      </c>
      <c r="F21" s="5">
        <f t="shared" si="2"/>
        <v>14.01046683828056</v>
      </c>
    </row>
    <row r="22" spans="2:6" ht="13.5">
      <c r="B22" s="5">
        <f t="shared" si="3"/>
        <v>8</v>
      </c>
      <c r="C22" s="5">
        <f t="shared" si="0"/>
        <v>-82.92202203734377</v>
      </c>
      <c r="D22" s="5">
        <v>0</v>
      </c>
      <c r="E22" s="5">
        <f t="shared" si="1"/>
        <v>-66.66666666666666</v>
      </c>
      <c r="F22" s="5">
        <f t="shared" si="2"/>
        <v>16.255355370677123</v>
      </c>
    </row>
    <row r="23" spans="2:6" ht="13.5">
      <c r="B23" s="5">
        <f t="shared" si="3"/>
        <v>8.5</v>
      </c>
      <c r="C23" s="5">
        <f t="shared" si="0"/>
        <v>-77.02405658403204</v>
      </c>
      <c r="D23" s="5">
        <v>0</v>
      </c>
      <c r="E23" s="5">
        <f t="shared" si="1"/>
        <v>-58.333333333333314</v>
      </c>
      <c r="F23" s="5">
        <f t="shared" si="2"/>
        <v>18.690723250698728</v>
      </c>
    </row>
    <row r="24" spans="2:6" ht="13.5">
      <c r="B24" s="5">
        <f t="shared" si="3"/>
        <v>9</v>
      </c>
      <c r="C24" s="5">
        <f t="shared" si="0"/>
        <v>-71.3201006627198</v>
      </c>
      <c r="D24" s="5">
        <v>0</v>
      </c>
      <c r="E24" s="5">
        <f t="shared" si="1"/>
        <v>-50</v>
      </c>
      <c r="F24" s="5">
        <f t="shared" si="2"/>
        <v>21.320100662719796</v>
      </c>
    </row>
    <row r="25" spans="2:6" ht="13.5">
      <c r="B25" s="5">
        <f t="shared" si="3"/>
        <v>9.5</v>
      </c>
      <c r="C25" s="5">
        <f t="shared" si="0"/>
        <v>-65.81354235735614</v>
      </c>
      <c r="D25" s="5">
        <v>0</v>
      </c>
      <c r="E25" s="5">
        <f t="shared" si="1"/>
        <v>-41.66666666666666</v>
      </c>
      <c r="F25" s="5">
        <f t="shared" si="2"/>
        <v>24.146875690689495</v>
      </c>
    </row>
    <row r="26" spans="2:6" ht="13.5">
      <c r="B26" s="5">
        <f t="shared" si="3"/>
        <v>10</v>
      </c>
      <c r="C26" s="5">
        <f t="shared" si="0"/>
        <v>-60.50764082616644</v>
      </c>
      <c r="D26" s="5">
        <v>0</v>
      </c>
      <c r="E26" s="5">
        <f t="shared" si="1"/>
        <v>-33.333333333333314</v>
      </c>
      <c r="F26" s="5">
        <f t="shared" si="2"/>
        <v>27.174307492833112</v>
      </c>
    </row>
    <row r="27" spans="2:6" ht="13.5">
      <c r="B27" s="5">
        <f t="shared" si="3"/>
        <v>10.5</v>
      </c>
      <c r="C27" s="5">
        <f t="shared" si="0"/>
        <v>-55.405537634367136</v>
      </c>
      <c r="D27" s="5">
        <v>0</v>
      </c>
      <c r="E27" s="5">
        <f t="shared" si="1"/>
        <v>-25</v>
      </c>
      <c r="F27" s="5">
        <f t="shared" si="2"/>
        <v>30.40553763436719</v>
      </c>
    </row>
    <row r="28" spans="2:6" ht="13.5">
      <c r="B28" s="5">
        <f t="shared" si="3"/>
        <v>11</v>
      </c>
      <c r="C28" s="5">
        <f t="shared" si="0"/>
        <v>-50.51026658073556</v>
      </c>
      <c r="D28" s="5">
        <v>0</v>
      </c>
      <c r="E28" s="5">
        <f t="shared" si="1"/>
        <v>-16.666666666666657</v>
      </c>
      <c r="F28" s="5">
        <f t="shared" si="2"/>
        <v>33.843599914068896</v>
      </c>
    </row>
    <row r="29" spans="2:6" ht="13.5">
      <c r="B29" s="5">
        <f t="shared" si="3"/>
        <v>11.5</v>
      </c>
      <c r="C29" s="5">
        <f t="shared" si="0"/>
        <v>-45.82476227969161</v>
      </c>
      <c r="D29" s="5">
        <v>0</v>
      </c>
      <c r="E29" s="5">
        <f t="shared" si="1"/>
        <v>-8.333333333333314</v>
      </c>
      <c r="F29" s="5">
        <f t="shared" si="2"/>
        <v>37.49142894635837</v>
      </c>
    </row>
    <row r="30" spans="2:6" ht="13.5">
      <c r="B30" s="5">
        <f t="shared" si="3"/>
        <v>12</v>
      </c>
      <c r="C30" s="5">
        <f t="shared" si="0"/>
        <v>-41.35186770535941</v>
      </c>
      <c r="D30" s="5">
        <v>0</v>
      </c>
      <c r="E30" s="5">
        <f t="shared" si="1"/>
        <v>0</v>
      </c>
      <c r="F30" s="5">
        <f t="shared" si="2"/>
        <v>41.3518677053594</v>
      </c>
    </row>
    <row r="31" spans="2:6" ht="13.5">
      <c r="B31" s="5">
        <f t="shared" si="3"/>
        <v>12.5</v>
      </c>
      <c r="C31" s="5">
        <f t="shared" si="0"/>
        <v>-37.09434086240378</v>
      </c>
      <c r="D31" s="5">
        <v>0</v>
      </c>
      <c r="E31" s="5">
        <f t="shared" si="1"/>
        <v>8.333333333333343</v>
      </c>
      <c r="F31" s="5">
        <f t="shared" si="2"/>
        <v>45.4276741957372</v>
      </c>
    </row>
    <row r="32" spans="2:6" ht="13.5">
      <c r="B32" s="5">
        <f t="shared" si="3"/>
        <v>13</v>
      </c>
      <c r="C32" s="5">
        <f t="shared" si="0"/>
        <v>-33.054860716553776</v>
      </c>
      <c r="D32" s="5">
        <v>0</v>
      </c>
      <c r="E32" s="5">
        <f t="shared" si="1"/>
        <v>16.666666666666686</v>
      </c>
      <c r="F32" s="5">
        <f t="shared" si="2"/>
        <v>49.7215273832206</v>
      </c>
    </row>
    <row r="33" spans="2:6" ht="13.5">
      <c r="B33" s="5">
        <f t="shared" si="3"/>
        <v>13.5</v>
      </c>
      <c r="C33" s="5">
        <f t="shared" si="0"/>
        <v>-29.236032493026357</v>
      </c>
      <c r="D33" s="5">
        <v>0</v>
      </c>
      <c r="E33" s="5">
        <f t="shared" si="1"/>
        <v>25</v>
      </c>
      <c r="F33" s="5">
        <f t="shared" si="2"/>
        <v>54.236032493026414</v>
      </c>
    </row>
    <row r="34" spans="2:6" ht="13.5">
      <c r="B34" s="5">
        <f t="shared" si="3"/>
        <v>14</v>
      </c>
      <c r="C34" s="5">
        <f t="shared" si="0"/>
        <v>-25.64039243172502</v>
      </c>
      <c r="D34" s="5">
        <v>0</v>
      </c>
      <c r="E34" s="5">
        <f t="shared" si="1"/>
        <v>33.33333333333334</v>
      </c>
      <c r="F34" s="5">
        <f t="shared" si="2"/>
        <v>58.973725765058475</v>
      </c>
    </row>
    <row r="35" spans="2:6" ht="13.5">
      <c r="B35" s="5">
        <f t="shared" si="3"/>
        <v>14.5</v>
      </c>
      <c r="C35" s="5">
        <f t="shared" si="0"/>
        <v>-22.270412072789668</v>
      </c>
      <c r="D35" s="5">
        <v>0</v>
      </c>
      <c r="E35" s="5">
        <f t="shared" si="1"/>
        <v>41.666666666666686</v>
      </c>
      <c r="F35" s="5">
        <f t="shared" si="2"/>
        <v>63.93707873945652</v>
      </c>
    </row>
    <row r="36" spans="2:6" ht="13.5">
      <c r="B36" s="5">
        <f t="shared" si="3"/>
        <v>15</v>
      </c>
      <c r="C36" s="5">
        <f t="shared" si="0"/>
        <v>-19.128502133853033</v>
      </c>
      <c r="D36" s="5">
        <v>0</v>
      </c>
      <c r="E36" s="5">
        <f t="shared" si="1"/>
        <v>50</v>
      </c>
      <c r="F36" s="5">
        <f t="shared" si="2"/>
        <v>69.12850213385296</v>
      </c>
    </row>
    <row r="37" spans="2:6" ht="13.5">
      <c r="B37" s="5">
        <f t="shared" si="3"/>
        <v>15.5</v>
      </c>
      <c r="C37" s="5">
        <f t="shared" si="0"/>
        <v>-16.217016030523496</v>
      </c>
      <c r="D37" s="5">
        <v>0</v>
      </c>
      <c r="E37" s="5">
        <f t="shared" si="1"/>
        <v>58.33333333333337</v>
      </c>
      <c r="F37" s="5">
        <f t="shared" si="2"/>
        <v>74.55034936385685</v>
      </c>
    </row>
    <row r="38" spans="2:6" ht="13.5">
      <c r="B38" s="5">
        <f t="shared" si="3"/>
        <v>16</v>
      </c>
      <c r="C38" s="5">
        <f t="shared" si="0"/>
        <v>-13.538253083623317</v>
      </c>
      <c r="D38" s="5">
        <v>0</v>
      </c>
      <c r="E38" s="5">
        <f t="shared" si="1"/>
        <v>66.66666666666669</v>
      </c>
      <c r="F38" s="5">
        <f t="shared" si="2"/>
        <v>80.20491975029016</v>
      </c>
    </row>
    <row r="39" spans="2:6" ht="13.5">
      <c r="B39" s="5">
        <f t="shared" si="3"/>
        <v>16.5</v>
      </c>
      <c r="C39" s="5">
        <f t="shared" si="0"/>
        <v>-11.094461450177107</v>
      </c>
      <c r="D39" s="5">
        <v>0</v>
      </c>
      <c r="E39" s="5">
        <f t="shared" si="1"/>
        <v>75</v>
      </c>
      <c r="F39" s="5">
        <f t="shared" si="2"/>
        <v>86.09446145017719</v>
      </c>
    </row>
    <row r="40" spans="2:6" ht="13.5">
      <c r="B40" s="5">
        <f t="shared" si="3"/>
        <v>17</v>
      </c>
      <c r="C40" s="5">
        <f t="shared" si="0"/>
        <v>-8.887840809765578</v>
      </c>
      <c r="D40" s="5">
        <v>0</v>
      </c>
      <c r="E40" s="5">
        <f t="shared" si="1"/>
        <v>83.33333333333337</v>
      </c>
      <c r="F40" s="5">
        <f t="shared" si="2"/>
        <v>92.22117414309896</v>
      </c>
    </row>
    <row r="41" spans="2:6" ht="13.5">
      <c r="B41" s="5">
        <f t="shared" si="3"/>
        <v>17.5</v>
      </c>
      <c r="C41" s="5">
        <f t="shared" si="0"/>
        <v>-6.920544833401436</v>
      </c>
      <c r="D41" s="5">
        <v>0</v>
      </c>
      <c r="E41" s="5">
        <f t="shared" si="1"/>
        <v>91.66666666666669</v>
      </c>
      <c r="F41" s="5">
        <f t="shared" si="2"/>
        <v>98.58721150006812</v>
      </c>
    </row>
    <row r="42" spans="2:6" ht="13.5">
      <c r="B42" s="5">
        <f t="shared" si="3"/>
        <v>18</v>
      </c>
      <c r="C42" s="5">
        <f t="shared" si="0"/>
        <v>-5.194683458360942</v>
      </c>
      <c r="D42" s="5">
        <v>0</v>
      </c>
      <c r="E42" s="5">
        <f t="shared" si="1"/>
        <v>100</v>
      </c>
      <c r="F42" s="5">
        <f t="shared" si="2"/>
        <v>105.19468345836104</v>
      </c>
    </row>
    <row r="43" spans="2:6" ht="13.5">
      <c r="B43" s="5">
        <f t="shared" si="3"/>
        <v>18.5</v>
      </c>
      <c r="C43" s="5">
        <f t="shared" si="0"/>
        <v>-3.7123249892917443</v>
      </c>
      <c r="D43" s="5">
        <v>0</v>
      </c>
      <c r="E43" s="5">
        <f t="shared" si="1"/>
        <v>108.33333333333337</v>
      </c>
      <c r="F43" s="5">
        <f t="shared" si="2"/>
        <v>112.04565832262529</v>
      </c>
    </row>
    <row r="44" spans="2:6" ht="13.5">
      <c r="B44" s="5">
        <f t="shared" si="3"/>
        <v>19</v>
      </c>
      <c r="C44" s="5">
        <f t="shared" si="0"/>
        <v>-2.4754980432830394</v>
      </c>
      <c r="D44" s="5">
        <v>0</v>
      </c>
      <c r="E44" s="5">
        <f t="shared" si="1"/>
        <v>116.66666666666669</v>
      </c>
      <c r="F44" s="5">
        <f t="shared" si="2"/>
        <v>119.14216470994995</v>
      </c>
    </row>
    <row r="45" spans="2:6" ht="13.5">
      <c r="B45" s="5">
        <f t="shared" si="3"/>
        <v>19.5</v>
      </c>
      <c r="C45" s="5">
        <f t="shared" si="0"/>
        <v>-1.4861933543623707</v>
      </c>
      <c r="D45" s="5">
        <v>0</v>
      </c>
      <c r="E45" s="5">
        <f t="shared" si="1"/>
        <v>125</v>
      </c>
      <c r="F45" s="5">
        <f t="shared" si="2"/>
        <v>126.48619335436236</v>
      </c>
    </row>
    <row r="46" spans="2:6" ht="13.5">
      <c r="B46" s="5">
        <f t="shared" si="3"/>
        <v>20</v>
      </c>
      <c r="C46" s="5">
        <f t="shared" si="0"/>
        <v>-0.7463654509816706</v>
      </c>
      <c r="D46" s="5">
        <v>0</v>
      </c>
      <c r="E46" s="5">
        <f t="shared" si="1"/>
        <v>133.33333333333337</v>
      </c>
      <c r="F46" s="5">
        <f t="shared" si="2"/>
        <v>134.07969878431516</v>
      </c>
    </row>
    <row r="47" spans="2:6" ht="13.5">
      <c r="B47" s="5">
        <f t="shared" si="3"/>
        <v>20.5</v>
      </c>
      <c r="C47" s="5">
        <f t="shared" si="0"/>
        <v>-0.2579342184401696</v>
      </c>
      <c r="D47" s="5">
        <v>0</v>
      </c>
      <c r="E47" s="5">
        <f t="shared" si="1"/>
        <v>141.66666666666669</v>
      </c>
      <c r="F47" s="5">
        <f t="shared" si="2"/>
        <v>141.92460088510686</v>
      </c>
    </row>
    <row r="48" spans="2:6" ht="13.5">
      <c r="B48" s="5">
        <f t="shared" si="3"/>
        <v>21</v>
      </c>
      <c r="C48" s="5">
        <f t="shared" si="0"/>
        <v>-0.022786356793091045</v>
      </c>
      <c r="D48" s="5">
        <v>0</v>
      </c>
      <c r="E48" s="5">
        <f t="shared" si="1"/>
        <v>150</v>
      </c>
      <c r="F48" s="5">
        <f t="shared" si="2"/>
        <v>150.0227863567931</v>
      </c>
    </row>
    <row r="49" spans="2:6" ht="13.5">
      <c r="B49" s="5">
        <f t="shared" si="3"/>
        <v>21.5</v>
      </c>
      <c r="C49" s="5" t="e">
        <f t="shared" si="0"/>
        <v>#N/A</v>
      </c>
      <c r="D49" s="5">
        <v>0</v>
      </c>
      <c r="E49" s="5">
        <f t="shared" si="1"/>
        <v>158.33333333333337</v>
      </c>
      <c r="F49" s="5">
        <f t="shared" si="2"/>
        <v>158.33333333333337</v>
      </c>
    </row>
    <row r="50" spans="2:6" ht="13.5">
      <c r="B50" s="5">
        <f t="shared" si="3"/>
        <v>22</v>
      </c>
      <c r="C50" s="5" t="e">
        <f t="shared" si="0"/>
        <v>#N/A</v>
      </c>
      <c r="D50" s="5">
        <v>0</v>
      </c>
      <c r="E50" s="5">
        <f t="shared" si="1"/>
        <v>166.66666666666669</v>
      </c>
      <c r="F50" s="5">
        <f t="shared" si="2"/>
        <v>166.66666666666669</v>
      </c>
    </row>
    <row r="51" spans="2:6" ht="13.5">
      <c r="B51" s="5">
        <f t="shared" si="3"/>
        <v>22.5</v>
      </c>
      <c r="C51" s="5" t="e">
        <f t="shared" si="0"/>
        <v>#N/A</v>
      </c>
      <c r="D51" s="5">
        <v>0</v>
      </c>
      <c r="E51" s="5">
        <f t="shared" si="1"/>
        <v>175</v>
      </c>
      <c r="F51" s="5">
        <f t="shared" si="2"/>
        <v>175</v>
      </c>
    </row>
    <row r="52" spans="2:6" ht="13.5">
      <c r="B52" s="5">
        <f t="shared" si="3"/>
        <v>23</v>
      </c>
      <c r="C52" s="5" t="e">
        <f t="shared" si="0"/>
        <v>#N/A</v>
      </c>
      <c r="D52" s="5">
        <v>0</v>
      </c>
      <c r="E52" s="5">
        <f t="shared" si="1"/>
        <v>183.33333333333337</v>
      </c>
      <c r="F52" s="5">
        <f t="shared" si="2"/>
        <v>183.33333333333337</v>
      </c>
    </row>
    <row r="53" spans="2:6" ht="13.5">
      <c r="B53" s="5">
        <f t="shared" si="3"/>
        <v>23.5</v>
      </c>
      <c r="C53" s="5" t="e">
        <f t="shared" si="0"/>
        <v>#N/A</v>
      </c>
      <c r="D53" s="5">
        <v>0</v>
      </c>
      <c r="E53" s="5">
        <f t="shared" si="1"/>
        <v>191.66666666666669</v>
      </c>
      <c r="F53" s="5">
        <f t="shared" si="2"/>
        <v>191.66666666666669</v>
      </c>
    </row>
    <row r="54" spans="2:6" ht="13.5">
      <c r="B54" s="5">
        <f t="shared" si="3"/>
        <v>24</v>
      </c>
      <c r="C54" s="5" t="e">
        <f t="shared" si="0"/>
        <v>#N/A</v>
      </c>
      <c r="D54" s="5">
        <v>0</v>
      </c>
      <c r="E54" s="5">
        <f t="shared" si="1"/>
        <v>200</v>
      </c>
      <c r="F54" s="5">
        <f t="shared" si="2"/>
        <v>200</v>
      </c>
    </row>
    <row r="55" spans="2:6" ht="13.5">
      <c r="B55" s="5">
        <f t="shared" si="3"/>
        <v>24.5</v>
      </c>
      <c r="C55" s="5" t="e">
        <f t="shared" si="0"/>
        <v>#N/A</v>
      </c>
      <c r="D55" s="5">
        <v>0</v>
      </c>
      <c r="E55" s="5">
        <f t="shared" si="1"/>
        <v>208.33333333333337</v>
      </c>
      <c r="F55" s="5">
        <f t="shared" si="2"/>
        <v>208.33333333333337</v>
      </c>
    </row>
    <row r="56" spans="2:6" ht="13.5">
      <c r="B56" s="5">
        <f t="shared" si="3"/>
        <v>25</v>
      </c>
      <c r="C56" s="5" t="e">
        <f t="shared" si="0"/>
        <v>#N/A</v>
      </c>
      <c r="D56" s="5">
        <v>0</v>
      </c>
      <c r="E56" s="5">
        <f t="shared" si="1"/>
        <v>216.66666666666669</v>
      </c>
      <c r="F56" s="5">
        <f t="shared" si="2"/>
        <v>216.66666666666669</v>
      </c>
    </row>
    <row r="57" spans="2:6" ht="13.5">
      <c r="B57" s="5">
        <f t="shared" si="3"/>
        <v>25.5</v>
      </c>
      <c r="C57" s="5" t="e">
        <f t="shared" si="0"/>
        <v>#N/A</v>
      </c>
      <c r="D57" s="5">
        <v>0</v>
      </c>
      <c r="E57" s="5">
        <f t="shared" si="1"/>
        <v>225</v>
      </c>
      <c r="F57" s="5">
        <f t="shared" si="2"/>
        <v>225</v>
      </c>
    </row>
    <row r="58" spans="2:6" ht="13.5">
      <c r="B58" s="5">
        <f t="shared" si="3"/>
        <v>26</v>
      </c>
      <c r="C58" s="5" t="e">
        <f t="shared" si="0"/>
        <v>#N/A</v>
      </c>
      <c r="D58" s="5">
        <v>0</v>
      </c>
      <c r="E58" s="5">
        <f t="shared" si="1"/>
        <v>233.33333333333337</v>
      </c>
      <c r="F58" s="5">
        <f t="shared" si="2"/>
        <v>233.33333333333337</v>
      </c>
    </row>
    <row r="59" spans="2:6" ht="13.5">
      <c r="B59" s="5">
        <f t="shared" si="3"/>
        <v>26.5</v>
      </c>
      <c r="C59" s="5" t="e">
        <f t="shared" si="0"/>
        <v>#N/A</v>
      </c>
      <c r="D59" s="5">
        <v>0</v>
      </c>
      <c r="E59" s="5">
        <f t="shared" si="1"/>
        <v>241.66666666666669</v>
      </c>
      <c r="F59" s="5">
        <f t="shared" si="2"/>
        <v>241.66666666666669</v>
      </c>
    </row>
    <row r="60" spans="2:6" ht="13.5">
      <c r="B60" s="5">
        <f t="shared" si="3"/>
        <v>27</v>
      </c>
      <c r="C60" s="5" t="e">
        <f t="shared" si="0"/>
        <v>#N/A</v>
      </c>
      <c r="D60" s="5">
        <v>0</v>
      </c>
      <c r="E60" s="5">
        <f t="shared" si="1"/>
        <v>250</v>
      </c>
      <c r="F60" s="5">
        <f t="shared" si="2"/>
        <v>250</v>
      </c>
    </row>
    <row r="61" spans="2:6" ht="13.5">
      <c r="B61" s="5">
        <f t="shared" si="3"/>
        <v>27.5</v>
      </c>
      <c r="C61" s="5" t="e">
        <f t="shared" si="0"/>
        <v>#N/A</v>
      </c>
      <c r="D61" s="5">
        <v>0</v>
      </c>
      <c r="E61" s="5">
        <f t="shared" si="1"/>
        <v>258.33333333333337</v>
      </c>
      <c r="F61" s="5">
        <f t="shared" si="2"/>
        <v>258.33333333333337</v>
      </c>
    </row>
    <row r="62" spans="2:6" ht="13.5">
      <c r="B62" s="5">
        <f t="shared" si="3"/>
        <v>28</v>
      </c>
      <c r="C62" s="5" t="e">
        <f t="shared" si="0"/>
        <v>#N/A</v>
      </c>
      <c r="D62" s="5">
        <v>0</v>
      </c>
      <c r="E62" s="5">
        <f t="shared" si="1"/>
        <v>266.6666666666667</v>
      </c>
      <c r="F62" s="5">
        <f t="shared" si="2"/>
        <v>266.6666666666667</v>
      </c>
    </row>
    <row r="63" spans="2:6" ht="13.5">
      <c r="B63" s="5">
        <f t="shared" si="3"/>
        <v>28.5</v>
      </c>
      <c r="C63" s="5" t="e">
        <f t="shared" si="0"/>
        <v>#N/A</v>
      </c>
      <c r="D63" s="5">
        <v>0</v>
      </c>
      <c r="E63" s="5">
        <f t="shared" si="1"/>
        <v>275</v>
      </c>
      <c r="F63" s="5">
        <f t="shared" si="2"/>
        <v>275</v>
      </c>
    </row>
    <row r="64" spans="2:6" ht="13.5">
      <c r="B64" s="5">
        <f t="shared" si="3"/>
        <v>29</v>
      </c>
      <c r="C64" s="5" t="e">
        <f t="shared" si="0"/>
        <v>#N/A</v>
      </c>
      <c r="D64" s="5">
        <v>0</v>
      </c>
      <c r="E64" s="5">
        <f t="shared" si="1"/>
        <v>283.33333333333337</v>
      </c>
      <c r="F64" s="5">
        <f t="shared" si="2"/>
        <v>283.33333333333337</v>
      </c>
    </row>
    <row r="65" spans="2:6" ht="13.5">
      <c r="B65" s="5">
        <f t="shared" si="3"/>
        <v>29.5</v>
      </c>
      <c r="C65" s="5" t="e">
        <f t="shared" si="0"/>
        <v>#N/A</v>
      </c>
      <c r="D65" s="5">
        <v>0</v>
      </c>
      <c r="E65" s="5">
        <f t="shared" si="1"/>
        <v>291.6666666666667</v>
      </c>
      <c r="F65" s="5">
        <f t="shared" si="2"/>
        <v>291.6666666666667</v>
      </c>
    </row>
    <row r="66" spans="2:6" ht="13.5">
      <c r="B66" s="5">
        <f t="shared" si="3"/>
        <v>30</v>
      </c>
      <c r="C66" s="5" t="e">
        <f t="shared" si="0"/>
        <v>#N/A</v>
      </c>
      <c r="D66" s="5">
        <v>0</v>
      </c>
      <c r="E66" s="5">
        <f t="shared" si="1"/>
        <v>300</v>
      </c>
      <c r="F66" s="5">
        <f t="shared" si="2"/>
        <v>300</v>
      </c>
    </row>
    <row r="67" spans="2:6" ht="13.5">
      <c r="B67" s="5">
        <f t="shared" si="3"/>
        <v>30.5</v>
      </c>
      <c r="C67" s="5" t="e">
        <f t="shared" si="0"/>
        <v>#N/A</v>
      </c>
      <c r="D67" s="5">
        <v>0</v>
      </c>
      <c r="E67" s="5">
        <f t="shared" si="1"/>
        <v>308.33333333333337</v>
      </c>
      <c r="F67" s="5">
        <f t="shared" si="2"/>
        <v>308.33333333333337</v>
      </c>
    </row>
    <row r="68" spans="2:6" ht="13.5">
      <c r="B68" s="5">
        <f t="shared" si="3"/>
        <v>31</v>
      </c>
      <c r="C68" s="5" t="e">
        <f t="shared" si="0"/>
        <v>#N/A</v>
      </c>
      <c r="D68" s="5">
        <v>0</v>
      </c>
      <c r="E68" s="5">
        <f t="shared" si="1"/>
        <v>316.66666666666674</v>
      </c>
      <c r="F68" s="5">
        <f t="shared" si="2"/>
        <v>316.66666666666674</v>
      </c>
    </row>
    <row r="69" spans="2:6" ht="13.5">
      <c r="B69" s="5">
        <f t="shared" si="3"/>
        <v>31.5</v>
      </c>
      <c r="C69" s="5" t="e">
        <f t="shared" si="0"/>
        <v>#N/A</v>
      </c>
      <c r="D69" s="5">
        <v>0</v>
      </c>
      <c r="E69" s="5">
        <f t="shared" si="1"/>
        <v>325</v>
      </c>
      <c r="F69" s="5">
        <f t="shared" si="2"/>
        <v>325</v>
      </c>
    </row>
    <row r="70" spans="2:6" ht="13.5">
      <c r="B70" s="5">
        <f t="shared" si="3"/>
        <v>32</v>
      </c>
      <c r="C70" s="5" t="e">
        <f t="shared" si="0"/>
        <v>#N/A</v>
      </c>
      <c r="D70" s="5">
        <v>0</v>
      </c>
      <c r="E70" s="5">
        <f t="shared" si="1"/>
        <v>333.33333333333337</v>
      </c>
      <c r="F70" s="5">
        <f t="shared" si="2"/>
        <v>333.33333333333337</v>
      </c>
    </row>
    <row r="71" spans="2:6" ht="13.5">
      <c r="B71" s="5">
        <f t="shared" si="3"/>
        <v>32.5</v>
      </c>
      <c r="C71" s="5" t="e">
        <f aca="true" t="shared" si="4" ref="C71:C104">IF(B71&lt;gatilho,(B71/dividendo)+(B_*(B71^beta1))-Inv,#N/A)</f>
        <v>#N/A</v>
      </c>
      <c r="D71" s="5">
        <v>0</v>
      </c>
      <c r="E71" s="5">
        <f aca="true" t="shared" si="5" ref="E71:E104">(B71/dividendo)-Inv</f>
        <v>341.66666666666674</v>
      </c>
      <c r="F71" s="5">
        <f aca="true" t="shared" si="6" ref="F71:F104">IF(B71&lt;gatilho,A_*((B71/dividendo)^beta1),E71)</f>
        <v>341.66666666666674</v>
      </c>
    </row>
    <row r="72" spans="2:6" ht="13.5">
      <c r="B72" s="5">
        <f aca="true" t="shared" si="7" ref="B72:B104">B71+delta_P</f>
        <v>33</v>
      </c>
      <c r="C72" s="5" t="e">
        <f t="shared" si="4"/>
        <v>#N/A</v>
      </c>
      <c r="D72" s="5">
        <v>0</v>
      </c>
      <c r="E72" s="5">
        <f t="shared" si="5"/>
        <v>350</v>
      </c>
      <c r="F72" s="5">
        <f t="shared" si="6"/>
        <v>350</v>
      </c>
    </row>
    <row r="73" spans="2:6" ht="13.5">
      <c r="B73" s="5">
        <f t="shared" si="7"/>
        <v>33.5</v>
      </c>
      <c r="C73" s="5" t="e">
        <f t="shared" si="4"/>
        <v>#N/A</v>
      </c>
      <c r="D73" s="5">
        <v>0</v>
      </c>
      <c r="E73" s="5">
        <f t="shared" si="5"/>
        <v>358.33333333333337</v>
      </c>
      <c r="F73" s="5">
        <f t="shared" si="6"/>
        <v>358.33333333333337</v>
      </c>
    </row>
    <row r="74" spans="2:6" ht="13.5">
      <c r="B74" s="5">
        <f t="shared" si="7"/>
        <v>34</v>
      </c>
      <c r="C74" s="5" t="e">
        <f t="shared" si="4"/>
        <v>#N/A</v>
      </c>
      <c r="D74" s="5">
        <v>0</v>
      </c>
      <c r="E74" s="5">
        <f t="shared" si="5"/>
        <v>366.66666666666674</v>
      </c>
      <c r="F74" s="5">
        <f t="shared" si="6"/>
        <v>366.66666666666674</v>
      </c>
    </row>
    <row r="75" spans="2:6" ht="13.5">
      <c r="B75" s="5">
        <f t="shared" si="7"/>
        <v>34.5</v>
      </c>
      <c r="C75" s="5" t="e">
        <f t="shared" si="4"/>
        <v>#N/A</v>
      </c>
      <c r="D75" s="5">
        <v>0</v>
      </c>
      <c r="E75" s="5">
        <f t="shared" si="5"/>
        <v>375</v>
      </c>
      <c r="F75" s="5">
        <f t="shared" si="6"/>
        <v>375</v>
      </c>
    </row>
    <row r="76" spans="2:6" ht="13.5">
      <c r="B76" s="5">
        <f t="shared" si="7"/>
        <v>35</v>
      </c>
      <c r="C76" s="5" t="e">
        <f t="shared" si="4"/>
        <v>#N/A</v>
      </c>
      <c r="D76" s="5">
        <v>0</v>
      </c>
      <c r="E76" s="5">
        <f t="shared" si="5"/>
        <v>383.33333333333337</v>
      </c>
      <c r="F76" s="5">
        <f t="shared" si="6"/>
        <v>383.33333333333337</v>
      </c>
    </row>
    <row r="77" spans="2:6" ht="13.5">
      <c r="B77" s="5">
        <f t="shared" si="7"/>
        <v>35.5</v>
      </c>
      <c r="C77" s="5" t="e">
        <f t="shared" si="4"/>
        <v>#N/A</v>
      </c>
      <c r="D77" s="5">
        <v>0</v>
      </c>
      <c r="E77" s="5">
        <f t="shared" si="5"/>
        <v>391.66666666666674</v>
      </c>
      <c r="F77" s="5">
        <f t="shared" si="6"/>
        <v>391.66666666666674</v>
      </c>
    </row>
    <row r="78" spans="2:6" ht="13.5">
      <c r="B78" s="5">
        <f t="shared" si="7"/>
        <v>36</v>
      </c>
      <c r="C78" s="5" t="e">
        <f t="shared" si="4"/>
        <v>#N/A</v>
      </c>
      <c r="D78" s="5">
        <v>0</v>
      </c>
      <c r="E78" s="5">
        <f t="shared" si="5"/>
        <v>400</v>
      </c>
      <c r="F78" s="5">
        <f t="shared" si="6"/>
        <v>400</v>
      </c>
    </row>
    <row r="79" spans="2:6" ht="13.5">
      <c r="B79" s="5">
        <f t="shared" si="7"/>
        <v>36.5</v>
      </c>
      <c r="C79" s="5" t="e">
        <f t="shared" si="4"/>
        <v>#N/A</v>
      </c>
      <c r="D79" s="5">
        <v>0</v>
      </c>
      <c r="E79" s="5">
        <f t="shared" si="5"/>
        <v>408.33333333333337</v>
      </c>
      <c r="F79" s="5">
        <f t="shared" si="6"/>
        <v>408.33333333333337</v>
      </c>
    </row>
    <row r="80" spans="2:6" ht="13.5">
      <c r="B80" s="5">
        <f t="shared" si="7"/>
        <v>37</v>
      </c>
      <c r="C80" s="5" t="e">
        <f t="shared" si="4"/>
        <v>#N/A</v>
      </c>
      <c r="D80" s="5">
        <v>0</v>
      </c>
      <c r="E80" s="5">
        <f t="shared" si="5"/>
        <v>416.66666666666674</v>
      </c>
      <c r="F80" s="5">
        <f t="shared" si="6"/>
        <v>416.66666666666674</v>
      </c>
    </row>
    <row r="81" spans="2:6" ht="13.5">
      <c r="B81" s="5">
        <f t="shared" si="7"/>
        <v>37.5</v>
      </c>
      <c r="C81" s="5" t="e">
        <f t="shared" si="4"/>
        <v>#N/A</v>
      </c>
      <c r="D81" s="5">
        <v>0</v>
      </c>
      <c r="E81" s="5">
        <f t="shared" si="5"/>
        <v>425</v>
      </c>
      <c r="F81" s="5">
        <f t="shared" si="6"/>
        <v>425</v>
      </c>
    </row>
    <row r="82" spans="2:6" ht="13.5">
      <c r="B82" s="5">
        <f t="shared" si="7"/>
        <v>38</v>
      </c>
      <c r="C82" s="5" t="e">
        <f t="shared" si="4"/>
        <v>#N/A</v>
      </c>
      <c r="D82" s="5">
        <v>0</v>
      </c>
      <c r="E82" s="5">
        <f t="shared" si="5"/>
        <v>433.33333333333337</v>
      </c>
      <c r="F82" s="5">
        <f t="shared" si="6"/>
        <v>433.33333333333337</v>
      </c>
    </row>
    <row r="83" spans="2:6" ht="13.5">
      <c r="B83" s="5">
        <f t="shared" si="7"/>
        <v>38.5</v>
      </c>
      <c r="C83" s="5" t="e">
        <f t="shared" si="4"/>
        <v>#N/A</v>
      </c>
      <c r="D83" s="5">
        <v>0</v>
      </c>
      <c r="E83" s="5">
        <f t="shared" si="5"/>
        <v>441.66666666666674</v>
      </c>
      <c r="F83" s="5">
        <f t="shared" si="6"/>
        <v>441.66666666666674</v>
      </c>
    </row>
    <row r="84" spans="2:6" ht="13.5">
      <c r="B84" s="5">
        <f t="shared" si="7"/>
        <v>39</v>
      </c>
      <c r="C84" s="5" t="e">
        <f t="shared" si="4"/>
        <v>#N/A</v>
      </c>
      <c r="D84" s="5">
        <v>0</v>
      </c>
      <c r="E84" s="5">
        <f t="shared" si="5"/>
        <v>450</v>
      </c>
      <c r="F84" s="5">
        <f t="shared" si="6"/>
        <v>450</v>
      </c>
    </row>
    <row r="85" spans="2:6" ht="13.5">
      <c r="B85" s="5">
        <f t="shared" si="7"/>
        <v>39.5</v>
      </c>
      <c r="C85" s="5" t="e">
        <f t="shared" si="4"/>
        <v>#N/A</v>
      </c>
      <c r="D85" s="5">
        <v>0</v>
      </c>
      <c r="E85" s="5">
        <f t="shared" si="5"/>
        <v>458.33333333333337</v>
      </c>
      <c r="F85" s="5">
        <f t="shared" si="6"/>
        <v>458.33333333333337</v>
      </c>
    </row>
    <row r="86" spans="2:6" ht="13.5">
      <c r="B86" s="5">
        <f t="shared" si="7"/>
        <v>40</v>
      </c>
      <c r="C86" s="5" t="e">
        <f t="shared" si="4"/>
        <v>#N/A</v>
      </c>
      <c r="D86" s="5">
        <v>0</v>
      </c>
      <c r="E86" s="5">
        <f t="shared" si="5"/>
        <v>466.66666666666674</v>
      </c>
      <c r="F86" s="5">
        <f t="shared" si="6"/>
        <v>466.66666666666674</v>
      </c>
    </row>
    <row r="87" spans="2:6" ht="13.5">
      <c r="B87" s="5">
        <f t="shared" si="7"/>
        <v>40.5</v>
      </c>
      <c r="C87" s="5" t="e">
        <f t="shared" si="4"/>
        <v>#N/A</v>
      </c>
      <c r="D87" s="5">
        <v>0</v>
      </c>
      <c r="E87" s="5">
        <f t="shared" si="5"/>
        <v>475</v>
      </c>
      <c r="F87" s="5">
        <f t="shared" si="6"/>
        <v>475</v>
      </c>
    </row>
    <row r="88" spans="2:6" ht="13.5">
      <c r="B88" s="5">
        <f t="shared" si="7"/>
        <v>41</v>
      </c>
      <c r="C88" s="5" t="e">
        <f t="shared" si="4"/>
        <v>#N/A</v>
      </c>
      <c r="D88" s="5">
        <v>0</v>
      </c>
      <c r="E88" s="5">
        <f t="shared" si="5"/>
        <v>483.33333333333337</v>
      </c>
      <c r="F88" s="5">
        <f t="shared" si="6"/>
        <v>483.33333333333337</v>
      </c>
    </row>
    <row r="89" spans="2:6" ht="13.5">
      <c r="B89" s="5">
        <f t="shared" si="7"/>
        <v>41.5</v>
      </c>
      <c r="C89" s="5" t="e">
        <f t="shared" si="4"/>
        <v>#N/A</v>
      </c>
      <c r="D89" s="5">
        <v>0</v>
      </c>
      <c r="E89" s="5">
        <f t="shared" si="5"/>
        <v>491.66666666666674</v>
      </c>
      <c r="F89" s="5">
        <f t="shared" si="6"/>
        <v>491.66666666666674</v>
      </c>
    </row>
    <row r="90" spans="2:6" ht="13.5">
      <c r="B90" s="5">
        <f t="shared" si="7"/>
        <v>42</v>
      </c>
      <c r="C90" s="5" t="e">
        <f t="shared" si="4"/>
        <v>#N/A</v>
      </c>
      <c r="D90" s="5">
        <v>0</v>
      </c>
      <c r="E90" s="5">
        <f t="shared" si="5"/>
        <v>500</v>
      </c>
      <c r="F90" s="5">
        <f t="shared" si="6"/>
        <v>500</v>
      </c>
    </row>
    <row r="91" spans="2:6" ht="13.5">
      <c r="B91" s="5">
        <f t="shared" si="7"/>
        <v>42.5</v>
      </c>
      <c r="C91" s="5" t="e">
        <f t="shared" si="4"/>
        <v>#N/A</v>
      </c>
      <c r="D91" s="5">
        <v>0</v>
      </c>
      <c r="E91" s="5">
        <f t="shared" si="5"/>
        <v>508.33333333333337</v>
      </c>
      <c r="F91" s="5">
        <f t="shared" si="6"/>
        <v>508.33333333333337</v>
      </c>
    </row>
    <row r="92" spans="2:6" ht="13.5">
      <c r="B92" s="5">
        <f t="shared" si="7"/>
        <v>43</v>
      </c>
      <c r="C92" s="5" t="e">
        <f t="shared" si="4"/>
        <v>#N/A</v>
      </c>
      <c r="D92" s="5">
        <v>0</v>
      </c>
      <c r="E92" s="5">
        <f t="shared" si="5"/>
        <v>516.6666666666667</v>
      </c>
      <c r="F92" s="5">
        <f t="shared" si="6"/>
        <v>516.6666666666667</v>
      </c>
    </row>
    <row r="93" spans="2:6" ht="13.5">
      <c r="B93" s="5">
        <f t="shared" si="7"/>
        <v>43.5</v>
      </c>
      <c r="C93" s="5" t="e">
        <f t="shared" si="4"/>
        <v>#N/A</v>
      </c>
      <c r="D93" s="5">
        <v>0</v>
      </c>
      <c r="E93" s="5">
        <f t="shared" si="5"/>
        <v>525</v>
      </c>
      <c r="F93" s="5">
        <f t="shared" si="6"/>
        <v>525</v>
      </c>
    </row>
    <row r="94" spans="2:6" ht="13.5">
      <c r="B94" s="5">
        <f t="shared" si="7"/>
        <v>44</v>
      </c>
      <c r="C94" s="5" t="e">
        <f t="shared" si="4"/>
        <v>#N/A</v>
      </c>
      <c r="D94" s="5">
        <v>0</v>
      </c>
      <c r="E94" s="5">
        <f t="shared" si="5"/>
        <v>533.3333333333334</v>
      </c>
      <c r="F94" s="5">
        <f t="shared" si="6"/>
        <v>533.3333333333334</v>
      </c>
    </row>
    <row r="95" spans="2:6" ht="13.5">
      <c r="B95" s="5">
        <f t="shared" si="7"/>
        <v>44.5</v>
      </c>
      <c r="C95" s="5" t="e">
        <f t="shared" si="4"/>
        <v>#N/A</v>
      </c>
      <c r="D95" s="5">
        <v>0</v>
      </c>
      <c r="E95" s="5">
        <f t="shared" si="5"/>
        <v>541.6666666666667</v>
      </c>
      <c r="F95" s="5">
        <f t="shared" si="6"/>
        <v>541.6666666666667</v>
      </c>
    </row>
    <row r="96" spans="2:6" ht="13.5">
      <c r="B96" s="5">
        <f t="shared" si="7"/>
        <v>45</v>
      </c>
      <c r="C96" s="5" t="e">
        <f t="shared" si="4"/>
        <v>#N/A</v>
      </c>
      <c r="D96" s="5">
        <v>0</v>
      </c>
      <c r="E96" s="5">
        <f t="shared" si="5"/>
        <v>550</v>
      </c>
      <c r="F96" s="5">
        <f t="shared" si="6"/>
        <v>550</v>
      </c>
    </row>
    <row r="97" spans="2:6" ht="13.5">
      <c r="B97" s="5">
        <f t="shared" si="7"/>
        <v>45.5</v>
      </c>
      <c r="C97" s="5" t="e">
        <f t="shared" si="4"/>
        <v>#N/A</v>
      </c>
      <c r="D97" s="5">
        <v>0</v>
      </c>
      <c r="E97" s="5">
        <f t="shared" si="5"/>
        <v>558.3333333333334</v>
      </c>
      <c r="F97" s="5">
        <f t="shared" si="6"/>
        <v>558.3333333333334</v>
      </c>
    </row>
    <row r="98" spans="2:6" ht="13.5">
      <c r="B98" s="5">
        <f t="shared" si="7"/>
        <v>46</v>
      </c>
      <c r="C98" s="5" t="e">
        <f t="shared" si="4"/>
        <v>#N/A</v>
      </c>
      <c r="D98" s="5">
        <v>0</v>
      </c>
      <c r="E98" s="5">
        <f t="shared" si="5"/>
        <v>566.6666666666667</v>
      </c>
      <c r="F98" s="5">
        <f t="shared" si="6"/>
        <v>566.6666666666667</v>
      </c>
    </row>
    <row r="99" spans="2:6" ht="13.5">
      <c r="B99" s="5">
        <f t="shared" si="7"/>
        <v>46.5</v>
      </c>
      <c r="C99" s="5" t="e">
        <f t="shared" si="4"/>
        <v>#N/A</v>
      </c>
      <c r="D99" s="5">
        <v>0</v>
      </c>
      <c r="E99" s="5">
        <f t="shared" si="5"/>
        <v>575</v>
      </c>
      <c r="F99" s="5">
        <f t="shared" si="6"/>
        <v>575</v>
      </c>
    </row>
    <row r="100" spans="2:6" ht="13.5">
      <c r="B100" s="5">
        <f t="shared" si="7"/>
        <v>47</v>
      </c>
      <c r="C100" s="5" t="e">
        <f t="shared" si="4"/>
        <v>#N/A</v>
      </c>
      <c r="D100" s="5">
        <v>0</v>
      </c>
      <c r="E100" s="5">
        <f t="shared" si="5"/>
        <v>583.3333333333334</v>
      </c>
      <c r="F100" s="5">
        <f t="shared" si="6"/>
        <v>583.3333333333334</v>
      </c>
    </row>
    <row r="101" spans="2:6" ht="13.5">
      <c r="B101" s="5">
        <f t="shared" si="7"/>
        <v>47.5</v>
      </c>
      <c r="C101" s="5" t="e">
        <f t="shared" si="4"/>
        <v>#N/A</v>
      </c>
      <c r="D101" s="5">
        <v>0</v>
      </c>
      <c r="E101" s="5">
        <f t="shared" si="5"/>
        <v>591.6666666666667</v>
      </c>
      <c r="F101" s="5">
        <f t="shared" si="6"/>
        <v>591.6666666666667</v>
      </c>
    </row>
    <row r="102" spans="2:6" ht="13.5">
      <c r="B102" s="5">
        <f t="shared" si="7"/>
        <v>48</v>
      </c>
      <c r="C102" s="5" t="e">
        <f t="shared" si="4"/>
        <v>#N/A</v>
      </c>
      <c r="D102" s="5">
        <v>0</v>
      </c>
      <c r="E102" s="5">
        <f t="shared" si="5"/>
        <v>600</v>
      </c>
      <c r="F102" s="5">
        <f t="shared" si="6"/>
        <v>600</v>
      </c>
    </row>
    <row r="103" spans="2:6" ht="13.5">
      <c r="B103" s="5">
        <f t="shared" si="7"/>
        <v>48.5</v>
      </c>
      <c r="C103" s="5" t="e">
        <f t="shared" si="4"/>
        <v>#N/A</v>
      </c>
      <c r="D103" s="5">
        <v>0</v>
      </c>
      <c r="E103" s="5">
        <f t="shared" si="5"/>
        <v>608.3333333333334</v>
      </c>
      <c r="F103" s="5">
        <f t="shared" si="6"/>
        <v>608.3333333333334</v>
      </c>
    </row>
    <row r="104" spans="2:6" ht="13.5">
      <c r="B104" s="5">
        <f t="shared" si="7"/>
        <v>49</v>
      </c>
      <c r="C104" s="5" t="e">
        <f t="shared" si="4"/>
        <v>#N/A</v>
      </c>
      <c r="D104" s="5">
        <v>0</v>
      </c>
      <c r="E104" s="5">
        <f t="shared" si="5"/>
        <v>616.6666666666667</v>
      </c>
      <c r="F104" s="5">
        <f t="shared" si="6"/>
        <v>616.6666666666667</v>
      </c>
    </row>
  </sheetData>
  <mergeCells count="2">
    <mergeCell ref="C4:D4"/>
    <mergeCell ref="E4:F4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E&amp;P</dc:creator>
  <cp:keywords/>
  <dc:description/>
  <cp:lastModifiedBy>Marco Antonio G. Dias</cp:lastModifiedBy>
  <dcterms:created xsi:type="dcterms:W3CDTF">2005-05-11T14:28:40Z</dcterms:created>
  <dcterms:modified xsi:type="dcterms:W3CDTF">2006-10-30T03:07:13Z</dcterms:modified>
  <cp:category/>
  <cp:version/>
  <cp:contentType/>
  <cp:contentStatus/>
</cp:coreProperties>
</file>