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Dados e resultados" sheetId="1" r:id="rId1"/>
    <sheet name="Plan2" sheetId="2" r:id="rId2"/>
    <sheet name="Plan3" sheetId="3" r:id="rId3"/>
    <sheet name="chaves" sheetId="4" state="hidden" r:id="rId4"/>
  </sheets>
  <definedNames>
    <definedName name="aluguel">'Dados e resultados'!$C$12</definedName>
    <definedName name="aluguel_V_mais">'Dados e resultados'!$N$6</definedName>
    <definedName name="aluguel_V_menos">'Dados e resultados'!$N$7</definedName>
    <definedName name="Custo_unit_6">'Dados e resultados'!$C$15</definedName>
    <definedName name="Custo_unit_9">'Dados e resultados'!$C$16</definedName>
    <definedName name="d_">'Dados e resultados'!$J$7</definedName>
    <definedName name="delta_hedge">'Dados e resultados'!$C$29</definedName>
    <definedName name="max_VPL_mais">'Dados e resultados'!$H$20</definedName>
    <definedName name="max_VPL_menos">'Dados e resultados'!$K$20</definedName>
    <definedName name="max_VPL_t0">'Dados e resultados'!$J$16</definedName>
    <definedName name="q_">'Dados e resultados'!$J$10</definedName>
    <definedName name="r_">'Dados e resultados'!$C$8</definedName>
    <definedName name="u_">'Dados e resultados'!$J$6</definedName>
    <definedName name="V_mais">'Dados e resultados'!$C$19</definedName>
    <definedName name="V_menos">'Dados e resultados'!$C$20</definedName>
    <definedName name="V_t0">'Dados e resultados'!$C$6</definedName>
    <definedName name="VPL_6_t0">'Dados e resultados'!$J$14</definedName>
    <definedName name="VPL_9_t0">'Dados e resultados'!$J$15</definedName>
    <definedName name="VPL_mais_6">'Dados e resultados'!$H$18</definedName>
    <definedName name="VPL_mais_9">'Dados e resultados'!$H$19</definedName>
    <definedName name="VPL_menos_6">'Dados e resultados'!$K$18</definedName>
    <definedName name="VPL_menos_9">'Dados e resultados'!$K$19</definedName>
  </definedNames>
  <calcPr fullCalcOnLoad="1"/>
</workbook>
</file>

<file path=xl/comments1.xml><?xml version="1.0" encoding="utf-8"?>
<comments xmlns="http://schemas.openxmlformats.org/spreadsheetml/2006/main">
  <authors>
    <author>Petrobras</author>
  </authors>
  <commentList>
    <comment ref="B37" authorId="0">
      <text>
        <r>
          <rPr>
            <b/>
            <sz val="8"/>
            <rFont val="Tahoma"/>
            <family val="0"/>
          </rPr>
          <t>Marco Dias:</t>
        </r>
        <r>
          <rPr>
            <sz val="8"/>
            <rFont val="Tahoma"/>
            <family val="0"/>
          </rPr>
          <t xml:space="preserve">
Máximo entre a solução da tabela (alternativa de esperar) e o exercício imediato.</t>
        </r>
      </text>
    </comment>
    <comment ref="B16" authorId="0">
      <text>
        <r>
          <rPr>
            <b/>
            <sz val="8"/>
            <rFont val="Tahoma"/>
            <family val="0"/>
          </rPr>
          <t>Marco Dias:</t>
        </r>
        <r>
          <rPr>
            <sz val="8"/>
            <rFont val="Tahoma"/>
            <family val="0"/>
          </rPr>
          <t xml:space="preserve">
Custo TEM de ser maior que o custo unitário de 6 unidades.</t>
        </r>
      </text>
    </comment>
    <comment ref="C29" authorId="0">
      <text>
        <r>
          <rPr>
            <b/>
            <sz val="8"/>
            <rFont val="Tahoma"/>
            <family val="0"/>
          </rPr>
          <t>Marco Dias:</t>
        </r>
        <r>
          <rPr>
            <sz val="8"/>
            <rFont val="Tahoma"/>
            <family val="0"/>
          </rPr>
          <t xml:space="preserve">
n = delta hedge é o número de ativos básicos que faz o portfólio ser livre de risco = 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F/</t>
        </r>
        <r>
          <rPr>
            <sz val="8"/>
            <rFont val="Symbol"/>
            <family val="1"/>
          </rPr>
          <t>D</t>
        </r>
        <r>
          <rPr>
            <sz val="8"/>
            <rFont val="Tahoma"/>
            <family val="0"/>
          </rPr>
          <t>V em t = 1.</t>
        </r>
      </text>
    </comment>
    <comment ref="B23" authorId="0">
      <text>
        <r>
          <rPr>
            <b/>
            <sz val="8"/>
            <rFont val="Tahoma"/>
            <family val="0"/>
          </rPr>
          <t>Marco Dias:</t>
        </r>
        <r>
          <rPr>
            <sz val="8"/>
            <rFont val="Tahoma"/>
            <family val="0"/>
          </rPr>
          <t xml:space="preserve">
Máximo entre o exercício imediato (da escala de maior VPL) e a espera.</t>
        </r>
      </text>
    </comment>
  </commentList>
</comments>
</file>

<file path=xl/sharedStrings.xml><?xml version="1.0" encoding="utf-8"?>
<sst xmlns="http://schemas.openxmlformats.org/spreadsheetml/2006/main" count="68" uniqueCount="55">
  <si>
    <t xml:space="preserve">        Exemplo do Desenvolvimento de Terreno Urbano com Opções de Espera e de Escala</t>
  </si>
  <si>
    <t>Dados de Entrada:</t>
  </si>
  <si>
    <t xml:space="preserve">Valor corrente de uma unidade V(t = 0) = </t>
  </si>
  <si>
    <t xml:space="preserve"> $</t>
  </si>
  <si>
    <t xml:space="preserve">Taxa de Juros Livre de Risco r = </t>
  </si>
  <si>
    <t xml:space="preserve"> % a.a.</t>
  </si>
  <si>
    <t>Aluguel anual de uma unidade</t>
  </si>
  <si>
    <t>Aluguel Proporcional a V(t = 1)</t>
  </si>
  <si>
    <t>Aluguel Fixo, independe de V(t = 1)</t>
  </si>
  <si>
    <r>
      <t>6 unidades: Custo por unidade C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 = </t>
    </r>
  </si>
  <si>
    <t>Opções de Escala do Imóvel:</t>
  </si>
  <si>
    <t xml:space="preserve"> $/unidade</t>
  </si>
  <si>
    <r>
      <t>9 unidades: Custo por unidade C</t>
    </r>
    <r>
      <rPr>
        <b/>
        <vertAlign val="subscript"/>
        <sz val="10"/>
        <rFont val="Arial"/>
        <family val="2"/>
      </rPr>
      <t>9</t>
    </r>
    <r>
      <rPr>
        <b/>
        <sz val="10"/>
        <rFont val="Arial"/>
        <family val="2"/>
      </rPr>
      <t xml:space="preserve"> = </t>
    </r>
  </si>
  <si>
    <t>Memória de Cálculo</t>
  </si>
  <si>
    <t>u =</t>
  </si>
  <si>
    <t>d =</t>
  </si>
  <si>
    <t>Valores possíveis de uma unidade em t = 1:</t>
  </si>
  <si>
    <r>
      <t>Valor em caso de mercado favorável: V</t>
    </r>
    <r>
      <rPr>
        <b/>
        <vertAlign val="superscript"/>
        <sz val="12"/>
        <rFont val="Symbol"/>
        <family val="1"/>
      </rPr>
      <t>+</t>
    </r>
    <r>
      <rPr>
        <b/>
        <sz val="10"/>
        <rFont val="Arial"/>
        <family val="2"/>
      </rPr>
      <t xml:space="preserve">(t=1) = </t>
    </r>
  </si>
  <si>
    <r>
      <t>Valor em caso de mercado desfavorável: V</t>
    </r>
    <r>
      <rPr>
        <b/>
        <vertAlign val="superscript"/>
        <sz val="12"/>
        <rFont val="Symbol"/>
        <family val="1"/>
      </rPr>
      <t>-</t>
    </r>
    <r>
      <rPr>
        <b/>
        <sz val="10"/>
        <rFont val="Arial"/>
        <family val="2"/>
      </rPr>
      <t xml:space="preserve">(t=1) = </t>
    </r>
  </si>
  <si>
    <t>Aluguel</t>
  </si>
  <si>
    <r>
      <t>em V</t>
    </r>
    <r>
      <rPr>
        <vertAlign val="superscript"/>
        <sz val="12"/>
        <rFont val="Symbol"/>
        <family val="1"/>
      </rPr>
      <t>+</t>
    </r>
    <r>
      <rPr>
        <sz val="10"/>
        <rFont val="Arial"/>
        <family val="0"/>
      </rPr>
      <t>:</t>
    </r>
  </si>
  <si>
    <r>
      <t>em V</t>
    </r>
    <r>
      <rPr>
        <vertAlign val="superscript"/>
        <sz val="12"/>
        <rFont val="Symbol"/>
        <family val="1"/>
      </rPr>
      <t>-</t>
    </r>
    <r>
      <rPr>
        <sz val="10"/>
        <rFont val="Arial"/>
        <family val="0"/>
      </rPr>
      <t>:</t>
    </r>
  </si>
  <si>
    <t>Probabilidades Neutras ao Risco:</t>
  </si>
  <si>
    <t>Upside e Downside:</t>
  </si>
  <si>
    <t xml:space="preserve">q = </t>
  </si>
  <si>
    <t xml:space="preserve">1 - q = </t>
  </si>
  <si>
    <t>VPLs de Exercício:</t>
  </si>
  <si>
    <r>
      <t>VPL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 xml:space="preserve">(t=0) = </t>
    </r>
  </si>
  <si>
    <r>
      <t>VPL</t>
    </r>
    <r>
      <rPr>
        <b/>
        <vertAlign val="subscript"/>
        <sz val="10"/>
        <rFont val="Arial"/>
        <family val="2"/>
      </rPr>
      <t>9</t>
    </r>
    <r>
      <rPr>
        <b/>
        <sz val="10"/>
        <rFont val="Arial"/>
        <family val="2"/>
      </rPr>
      <t xml:space="preserve">(t=0) = </t>
    </r>
  </si>
  <si>
    <t xml:space="preserve">Máximo VPL(t = 0) = </t>
  </si>
  <si>
    <t>Cenário favorável em t= 1:</t>
  </si>
  <si>
    <t>Cenário desfavorável em t= 1:</t>
  </si>
  <si>
    <r>
      <t>VPL</t>
    </r>
    <r>
      <rPr>
        <b/>
        <vertAlign val="subscript"/>
        <sz val="10"/>
        <color indexed="17"/>
        <rFont val="Arial"/>
        <family val="2"/>
      </rPr>
      <t>6</t>
    </r>
    <r>
      <rPr>
        <vertAlign val="superscript"/>
        <sz val="12"/>
        <color indexed="17"/>
        <rFont val="Symbol"/>
        <family val="1"/>
      </rPr>
      <t>+</t>
    </r>
    <r>
      <rPr>
        <b/>
        <sz val="10"/>
        <color indexed="17"/>
        <rFont val="Arial"/>
        <family val="2"/>
      </rPr>
      <t xml:space="preserve">(t=1) = </t>
    </r>
  </si>
  <si>
    <r>
      <t>VPL</t>
    </r>
    <r>
      <rPr>
        <b/>
        <vertAlign val="subscript"/>
        <sz val="10"/>
        <color indexed="17"/>
        <rFont val="Arial"/>
        <family val="2"/>
      </rPr>
      <t>9</t>
    </r>
    <r>
      <rPr>
        <vertAlign val="superscript"/>
        <sz val="12"/>
        <color indexed="17"/>
        <rFont val="Symbol"/>
        <family val="1"/>
      </rPr>
      <t>+</t>
    </r>
    <r>
      <rPr>
        <b/>
        <sz val="10"/>
        <color indexed="17"/>
        <rFont val="Arial"/>
        <family val="2"/>
      </rPr>
      <t xml:space="preserve">(t=1) = </t>
    </r>
  </si>
  <si>
    <r>
      <t>Máximo VPL</t>
    </r>
    <r>
      <rPr>
        <vertAlign val="superscript"/>
        <sz val="12"/>
        <color indexed="17"/>
        <rFont val="Symbol"/>
        <family val="1"/>
      </rPr>
      <t>+</t>
    </r>
    <r>
      <rPr>
        <b/>
        <sz val="10"/>
        <color indexed="17"/>
        <rFont val="Arial"/>
        <family val="2"/>
      </rPr>
      <t xml:space="preserve">(t = 1) = </t>
    </r>
  </si>
  <si>
    <r>
      <t>VPL</t>
    </r>
    <r>
      <rPr>
        <b/>
        <vertAlign val="subscript"/>
        <sz val="10"/>
        <color indexed="53"/>
        <rFont val="Arial"/>
        <family val="2"/>
      </rPr>
      <t>6</t>
    </r>
    <r>
      <rPr>
        <vertAlign val="superscript"/>
        <sz val="12"/>
        <color indexed="53"/>
        <rFont val="Symbol"/>
        <family val="1"/>
      </rPr>
      <t>-</t>
    </r>
    <r>
      <rPr>
        <b/>
        <sz val="10"/>
        <color indexed="53"/>
        <rFont val="Arial"/>
        <family val="2"/>
      </rPr>
      <t xml:space="preserve">(t=1) = </t>
    </r>
  </si>
  <si>
    <r>
      <t>VPL</t>
    </r>
    <r>
      <rPr>
        <b/>
        <vertAlign val="subscript"/>
        <sz val="10"/>
        <color indexed="53"/>
        <rFont val="Arial"/>
        <family val="2"/>
      </rPr>
      <t>9</t>
    </r>
    <r>
      <rPr>
        <vertAlign val="superscript"/>
        <sz val="12"/>
        <color indexed="53"/>
        <rFont val="Symbol"/>
        <family val="1"/>
      </rPr>
      <t>-</t>
    </r>
    <r>
      <rPr>
        <b/>
        <sz val="10"/>
        <color indexed="53"/>
        <rFont val="Arial"/>
        <family val="2"/>
      </rPr>
      <t xml:space="preserve">(t=1) = </t>
    </r>
  </si>
  <si>
    <r>
      <t>Máximo VPL</t>
    </r>
    <r>
      <rPr>
        <vertAlign val="superscript"/>
        <sz val="12"/>
        <color indexed="53"/>
        <rFont val="Symbol"/>
        <family val="1"/>
      </rPr>
      <t>-</t>
    </r>
    <r>
      <rPr>
        <b/>
        <sz val="10"/>
        <color indexed="53"/>
        <rFont val="Arial"/>
        <family val="2"/>
      </rPr>
      <t xml:space="preserve">(t = 1) = </t>
    </r>
  </si>
  <si>
    <t xml:space="preserve">Valor do Terreno (valor da opção real)  =  </t>
  </si>
  <si>
    <t>Regra de Decisão Ótima:</t>
  </si>
  <si>
    <t>Investimento</t>
  </si>
  <si>
    <t>Fluxo Caixa em t = 0</t>
  </si>
  <si>
    <t>Fluxo de Caixa em t = 1</t>
  </si>
  <si>
    <t>Mercado Favorável</t>
  </si>
  <si>
    <t>Mercado Desfavorável</t>
  </si>
  <si>
    <t>Compra 1 Terreno</t>
  </si>
  <si>
    <t>Aplica na Renda Fixa</t>
  </si>
  <si>
    <t>Total</t>
  </si>
  <si>
    <t>Y</t>
  </si>
  <si>
    <t>-X</t>
  </si>
  <si>
    <t xml:space="preserve">Valor do Terreno por arbitragem (valor da OR)  =  </t>
  </si>
  <si>
    <t>Valor por arbitragem: valor de X tal que Y seja igual a zero:</t>
  </si>
  <si>
    <r>
      <t xml:space="preserve">Solução por Arbitragem:  </t>
    </r>
    <r>
      <rPr>
        <b/>
        <sz val="12"/>
        <color indexed="12"/>
        <rFont val="Arial"/>
        <family val="2"/>
      </rPr>
      <t xml:space="preserve">n =  </t>
    </r>
  </si>
  <si>
    <t>Resultado do Método da Prob. de Martingale:</t>
  </si>
  <si>
    <t xml:space="preserve">        Curso de Opções Reais PUC-Rio - IND2072 - Professor Marco Antonio Guimarães Dias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</si>
</sst>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00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vertAlign val="subscript"/>
      <sz val="10"/>
      <name val="Arial"/>
      <family val="2"/>
    </font>
    <font>
      <b/>
      <vertAlign val="superscript"/>
      <sz val="12"/>
      <name val="Symbol"/>
      <family val="1"/>
    </font>
    <font>
      <vertAlign val="superscript"/>
      <sz val="12"/>
      <name val="Symbol"/>
      <family val="1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vertAlign val="superscript"/>
      <sz val="12"/>
      <color indexed="17"/>
      <name val="Symbol"/>
      <family val="1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vertAlign val="superscript"/>
      <sz val="12"/>
      <color indexed="53"/>
      <name val="Symbol"/>
      <family val="1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Symbol"/>
      <family val="1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43" fontId="1" fillId="2" borderId="1" xfId="20" applyFont="1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9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43" fontId="1" fillId="2" borderId="1" xfId="20" applyFont="1" applyFill="1" applyBorder="1" applyAlignment="1">
      <alignment/>
    </xf>
    <xf numFmtId="0" fontId="0" fillId="0" borderId="0" xfId="0" applyAlignment="1">
      <alignment/>
    </xf>
    <xf numFmtId="43" fontId="19" fillId="3" borderId="1" xfId="2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"/>
    </sheetView>
  </sheetViews>
  <sheetFormatPr defaultColWidth="9.140625" defaultRowHeight="12.75"/>
  <cols>
    <col min="2" max="2" width="41.57421875" style="0" customWidth="1"/>
    <col min="3" max="3" width="13.28125" style="0" customWidth="1"/>
    <col min="4" max="4" width="11.7109375" style="0" customWidth="1"/>
    <col min="5" max="5" width="13.421875" style="0" customWidth="1"/>
    <col min="6" max="6" width="8.00390625" style="0" customWidth="1"/>
    <col min="8" max="8" width="9.57421875" style="0" customWidth="1"/>
    <col min="9" max="9" width="8.00390625" style="0" customWidth="1"/>
    <col min="10" max="10" width="12.421875" style="0" customWidth="1"/>
    <col min="12" max="12" width="5.7109375" style="0" customWidth="1"/>
    <col min="14" max="14" width="7.7109375" style="0" customWidth="1"/>
  </cols>
  <sheetData>
    <row r="1" ht="18">
      <c r="A1" s="2" t="s">
        <v>54</v>
      </c>
    </row>
    <row r="2" ht="18">
      <c r="A2" s="2" t="s">
        <v>0</v>
      </c>
    </row>
    <row r="4" spans="2:9" ht="15.75">
      <c r="B4" s="13" t="s">
        <v>1</v>
      </c>
      <c r="I4" s="12" t="s">
        <v>13</v>
      </c>
    </row>
    <row r="5" spans="9:14" ht="12.75">
      <c r="I5" s="1" t="s">
        <v>23</v>
      </c>
      <c r="M5" s="41" t="s">
        <v>19</v>
      </c>
      <c r="N5" s="23"/>
    </row>
    <row r="6" spans="2:14" ht="18">
      <c r="B6" s="3" t="s">
        <v>2</v>
      </c>
      <c r="C6" s="7">
        <v>100000</v>
      </c>
      <c r="D6" s="1" t="s">
        <v>3</v>
      </c>
      <c r="I6" s="3" t="s">
        <v>14</v>
      </c>
      <c r="J6" s="9">
        <f>(V_mais+aluguel_V_mais)/V_t0</f>
        <v>1.28</v>
      </c>
      <c r="M6" s="42" t="s">
        <v>20</v>
      </c>
      <c r="N6" s="39">
        <f>IF(C10=1,aluguel,(aluguel/100)*V_mais)</f>
        <v>8000</v>
      </c>
    </row>
    <row r="7" spans="9:14" ht="18">
      <c r="I7" s="3" t="s">
        <v>15</v>
      </c>
      <c r="J7" s="9">
        <f>(V_menos+aluguel_V_menos)/V_t0</f>
        <v>0.98</v>
      </c>
      <c r="M7" s="43" t="s">
        <v>21</v>
      </c>
      <c r="N7" s="40">
        <f>IF(C10=1,aluguel,(aluguel/100)*V_menos)</f>
        <v>8000</v>
      </c>
    </row>
    <row r="8" spans="2:4" ht="12.75">
      <c r="B8" s="3" t="s">
        <v>4</v>
      </c>
      <c r="C8" s="8">
        <v>0.12</v>
      </c>
      <c r="D8" s="1" t="s">
        <v>5</v>
      </c>
    </row>
    <row r="9" ht="12.75">
      <c r="I9" s="1" t="s">
        <v>22</v>
      </c>
    </row>
    <row r="10" spans="2:11" ht="12.75">
      <c r="B10" s="50" t="s">
        <v>6</v>
      </c>
      <c r="C10">
        <v>1</v>
      </c>
      <c r="I10" s="3" t="s">
        <v>24</v>
      </c>
      <c r="J10" s="10">
        <f>(1+r_-d_)/(u_-d_)</f>
        <v>0.466666666666667</v>
      </c>
      <c r="K10" s="21">
        <f>IF(OR(q_&lt;0,q_&gt;1)," FORA DE RANGE!!: colocar dados de entrada mais razoáveis","")</f>
      </c>
    </row>
    <row r="11" spans="2:10" ht="12.75">
      <c r="B11" s="51"/>
      <c r="I11" s="11" t="s">
        <v>25</v>
      </c>
      <c r="J11" s="10">
        <f>1-q_</f>
        <v>0.533333333333333</v>
      </c>
    </row>
    <row r="12" spans="2:4" ht="16.5" customHeight="1">
      <c r="B12" s="3" t="str">
        <f>IF(C10=1,"Aluguel Anual Fixo = ","% de V como aluguel: delta = ")</f>
        <v>Aluguel Anual Fixo = </v>
      </c>
      <c r="C12" s="6">
        <v>8000</v>
      </c>
      <c r="D12" s="5" t="str">
        <f>IF(C10=1," $/ano"," % ao ano")</f>
        <v> $/ano</v>
      </c>
    </row>
    <row r="13" ht="12.75">
      <c r="I13" s="1" t="s">
        <v>26</v>
      </c>
    </row>
    <row r="14" spans="2:11" ht="15.75">
      <c r="B14" s="4" t="s">
        <v>10</v>
      </c>
      <c r="I14" s="3" t="s">
        <v>27</v>
      </c>
      <c r="J14" s="9">
        <f>6*(V_t0-Custo_unit_6)</f>
        <v>120000</v>
      </c>
      <c r="K14" s="1" t="s">
        <v>3</v>
      </c>
    </row>
    <row r="15" spans="2:11" ht="15.75">
      <c r="B15" s="3" t="s">
        <v>9</v>
      </c>
      <c r="C15" s="35">
        <v>80000</v>
      </c>
      <c r="D15" s="1" t="s">
        <v>11</v>
      </c>
      <c r="I15" s="3" t="s">
        <v>28</v>
      </c>
      <c r="J15" s="9">
        <f>9*(V_t0-Custo_unit_9)</f>
        <v>90000</v>
      </c>
      <c r="K15" s="1" t="s">
        <v>3</v>
      </c>
    </row>
    <row r="16" spans="2:11" ht="15.75">
      <c r="B16" s="3" t="s">
        <v>12</v>
      </c>
      <c r="C16" s="35">
        <v>90000</v>
      </c>
      <c r="D16" s="1" t="s">
        <v>11</v>
      </c>
      <c r="I16" s="11" t="s">
        <v>29</v>
      </c>
      <c r="J16" s="9">
        <f>MAX(VPL_6_t0,VPL_9_t0)</f>
        <v>120000</v>
      </c>
      <c r="K16" s="1" t="s">
        <v>3</v>
      </c>
    </row>
    <row r="17" spans="3:11" ht="12.75">
      <c r="C17" s="36"/>
      <c r="G17" s="14" t="s">
        <v>30</v>
      </c>
      <c r="J17" s="16"/>
      <c r="K17" s="18" t="s">
        <v>31</v>
      </c>
    </row>
    <row r="18" spans="2:12" ht="18">
      <c r="B18" s="4" t="s">
        <v>16</v>
      </c>
      <c r="C18" s="36"/>
      <c r="G18" s="15" t="s">
        <v>32</v>
      </c>
      <c r="H18" s="9">
        <f>6*(V_mais-Custo_unit_6)</f>
        <v>240000</v>
      </c>
      <c r="I18" s="1" t="s">
        <v>3</v>
      </c>
      <c r="J18" s="17" t="s">
        <v>35</v>
      </c>
      <c r="K18" s="9">
        <f>6*(V_menos-Custo_unit_6)</f>
        <v>60000</v>
      </c>
      <c r="L18" s="1" t="s">
        <v>3</v>
      </c>
    </row>
    <row r="19" spans="2:12" ht="18">
      <c r="B19" s="3" t="s">
        <v>17</v>
      </c>
      <c r="C19" s="35">
        <v>120000</v>
      </c>
      <c r="D19" s="1" t="s">
        <v>3</v>
      </c>
      <c r="G19" s="15" t="s">
        <v>33</v>
      </c>
      <c r="H19" s="9">
        <f>9*(V_mais-Custo_unit_9)</f>
        <v>270000</v>
      </c>
      <c r="I19" s="1" t="s">
        <v>3</v>
      </c>
      <c r="J19" s="17" t="s">
        <v>36</v>
      </c>
      <c r="K19" s="9">
        <f>9*(V_menos-Custo_unit_9)</f>
        <v>0</v>
      </c>
      <c r="L19" s="1" t="s">
        <v>3</v>
      </c>
    </row>
    <row r="20" spans="2:12" ht="18">
      <c r="B20" s="3" t="s">
        <v>18</v>
      </c>
      <c r="C20" s="35">
        <v>90000</v>
      </c>
      <c r="D20" s="1" t="s">
        <v>3</v>
      </c>
      <c r="G20" s="14" t="s">
        <v>34</v>
      </c>
      <c r="H20" s="9">
        <f>MAX(VPL_mais_6,VPL_mais_9,0)</f>
        <v>270000</v>
      </c>
      <c r="I20" s="1"/>
      <c r="J20" s="18" t="s">
        <v>37</v>
      </c>
      <c r="K20" s="9">
        <f>MAX(VPL_menos_6,VPL_menos_9,0)</f>
        <v>60000</v>
      </c>
      <c r="L20" s="1" t="s">
        <v>3</v>
      </c>
    </row>
    <row r="21" ht="12.75">
      <c r="C21" s="36"/>
    </row>
    <row r="22" spans="2:3" ht="15.75">
      <c r="B22" s="49" t="s">
        <v>53</v>
      </c>
      <c r="C22" s="36"/>
    </row>
    <row r="23" spans="2:4" ht="12.75">
      <c r="B23" s="19" t="s">
        <v>38</v>
      </c>
      <c r="C23" s="37">
        <f>MAX(((q_*max_VPL_mais)+((1-q_)*max_VPL_menos))/(1+r_),max_VPL_t0)</f>
        <v>141071.4285714286</v>
      </c>
      <c r="D23" s="1" t="s">
        <v>3</v>
      </c>
    </row>
    <row r="24" ht="12.75">
      <c r="B24" s="22" t="s">
        <v>39</v>
      </c>
    </row>
    <row r="25" ht="12.75">
      <c r="B25" s="20" t="str">
        <f>IF((((q_*max_VPL_mais)+((1-q_)*max_VPL_menos))/(1+r_)&gt;max_VPL_t0),"Espere em t = 0. ",IF(VPL_6_t0&gt;VPL_9_t0,"Exerça a opção de 6 unidades em t = 0","Exerça a opção de 9 unidades em t = 0"))</f>
        <v>Espere em t = 0. </v>
      </c>
    </row>
    <row r="26" ht="12.75">
      <c r="B26" s="21" t="str">
        <f>IF(((q_*max_VPL_mais)+((1-q_)*max_VPL_menos))/(1+r_)&lt;=max_VPL_t0,"",IF(AND(VPL_mais_6&gt;VPL_mais_9,VPL_menos_6&gt;VPL_menos_9),"Exerça a opção de 6 unidades em t = 1, tanto no cenário de upside como no downside",IF(AND(VPL_mais_6&lt;=VPL_mais_9,VPL_menos_6&lt;=VPL_menos_9),"Exerça a opção de 9 unidades em t = 1, tanto no cenário de upside como no cenário de downside",IF(AND(VPL_mais_6&lt;=VPL_mais_9,VPL_menos_6&gt;VPL_menos_9),"Em t = 1 exerça a opção de 9 unidades no cenário de upside e a opção de 6 unidades no cenário de downside","Em t = 1 exerça a opção de 6 unidades no cenário de upside e a opção de 9 unidades no cenário de downside"))))</f>
        <v>Em t = 1 exerça a opção de 9 unidades no cenário de upside e a opção de 6 unidades no cenário de downside</v>
      </c>
    </row>
    <row r="29" spans="2:13" ht="18">
      <c r="B29" s="44" t="s">
        <v>52</v>
      </c>
      <c r="C29" s="48">
        <f>(max_VPL_mais-max_VPL_menos)/((V_mais+aluguel_V_mais)-(V_menos+aluguel_V_menos))</f>
        <v>7</v>
      </c>
      <c r="D29" s="52" t="s">
        <v>42</v>
      </c>
      <c r="E29" s="53"/>
      <c r="H29" s="45"/>
      <c r="I29" s="45"/>
      <c r="J29" s="45"/>
      <c r="K29" s="45"/>
      <c r="L29" s="45"/>
      <c r="M29" s="45"/>
    </row>
    <row r="30" spans="2:13" ht="38.25">
      <c r="B30" s="27" t="s">
        <v>40</v>
      </c>
      <c r="C30" s="28" t="s">
        <v>41</v>
      </c>
      <c r="D30" s="28" t="s">
        <v>43</v>
      </c>
      <c r="E30" s="28" t="s">
        <v>44</v>
      </c>
      <c r="H30" s="45"/>
      <c r="I30" s="45"/>
      <c r="J30" s="45"/>
      <c r="K30" s="38"/>
      <c r="L30" s="38"/>
      <c r="M30" s="38"/>
    </row>
    <row r="31" spans="2:13" ht="12.75">
      <c r="B31" s="24" t="str">
        <f>CONCATENATE("Vende ",ROUND(delta_hedge,2)," unidades")</f>
        <v>Vende 7 unidades</v>
      </c>
      <c r="C31" s="29">
        <f>delta_hedge*V_t0</f>
        <v>700000</v>
      </c>
      <c r="D31" s="29">
        <f>-delta_hedge*(V_mais+aluguel_V_mais)</f>
        <v>-896000</v>
      </c>
      <c r="E31" s="29">
        <f>-delta_hedge*(V_menos+aluguel_V_menos)</f>
        <v>-686000</v>
      </c>
      <c r="H31" s="46"/>
      <c r="I31" s="47"/>
      <c r="J31" s="45"/>
      <c r="K31" s="38"/>
      <c r="L31" s="38"/>
      <c r="M31" s="38"/>
    </row>
    <row r="32" spans="2:13" ht="12.75">
      <c r="B32" s="24" t="s">
        <v>45</v>
      </c>
      <c r="C32" s="33" t="s">
        <v>49</v>
      </c>
      <c r="D32" s="29">
        <f>max_VPL_mais</f>
        <v>270000</v>
      </c>
      <c r="E32" s="29">
        <f>max_VPL_menos</f>
        <v>60000</v>
      </c>
      <c r="H32" s="46"/>
      <c r="I32" s="47"/>
      <c r="J32" s="45"/>
      <c r="K32" s="38"/>
      <c r="L32" s="38"/>
      <c r="M32" s="38"/>
    </row>
    <row r="33" spans="2:13" ht="13.5" thickBot="1">
      <c r="B33" s="25" t="s">
        <v>46</v>
      </c>
      <c r="C33" s="32">
        <f>-((q_*D33)+(J11*E33))/(1+r_)</f>
        <v>-558928.5714285714</v>
      </c>
      <c r="D33" s="30">
        <f>-D32-D31</f>
        <v>626000</v>
      </c>
      <c r="E33" s="30">
        <f>-E32-E31</f>
        <v>626000</v>
      </c>
      <c r="H33" s="45"/>
      <c r="I33" s="47"/>
      <c r="J33" s="45"/>
      <c r="K33" s="45"/>
      <c r="L33" s="45"/>
      <c r="M33" s="45"/>
    </row>
    <row r="34" spans="2:13" ht="13.5" thickTop="1">
      <c r="B34" s="26" t="s">
        <v>47</v>
      </c>
      <c r="C34" s="31" t="s">
        <v>48</v>
      </c>
      <c r="D34" s="31">
        <f>SUM(D31:D33)</f>
        <v>0</v>
      </c>
      <c r="E34" s="31">
        <f>SUM(E31:E33)</f>
        <v>0</v>
      </c>
      <c r="H34" s="45"/>
      <c r="I34" s="45"/>
      <c r="J34" s="45"/>
      <c r="K34" s="45"/>
      <c r="L34" s="45"/>
      <c r="M34" s="45"/>
    </row>
    <row r="35" spans="8:13" ht="12.75">
      <c r="H35" s="45"/>
      <c r="I35" s="45"/>
      <c r="J35" s="45"/>
      <c r="K35" s="45"/>
      <c r="L35" s="45"/>
      <c r="M35" s="45"/>
    </row>
    <row r="36" spans="2:13" ht="12.75">
      <c r="B36" s="34" t="s">
        <v>51</v>
      </c>
      <c r="H36" s="45"/>
      <c r="I36" s="45"/>
      <c r="J36" s="45"/>
      <c r="K36" s="45"/>
      <c r="L36" s="45"/>
      <c r="M36" s="45"/>
    </row>
    <row r="37" spans="2:13" ht="12.75">
      <c r="B37" s="19" t="s">
        <v>50</v>
      </c>
      <c r="C37" s="37">
        <f>MAX(C31+C33,max_VPL_t0)</f>
        <v>141071.42857142864</v>
      </c>
      <c r="D37" s="1" t="s">
        <v>3</v>
      </c>
      <c r="H37" s="45"/>
      <c r="I37" s="45"/>
      <c r="J37" s="45"/>
      <c r="K37" s="45"/>
      <c r="L37" s="45"/>
      <c r="M37" s="45"/>
    </row>
    <row r="38" spans="8:13" ht="12.75">
      <c r="H38" s="45"/>
      <c r="I38" s="45"/>
      <c r="J38" s="45"/>
      <c r="K38" s="45"/>
      <c r="L38" s="45"/>
      <c r="M38" s="45"/>
    </row>
  </sheetData>
  <mergeCells count="2">
    <mergeCell ref="B10:B11"/>
    <mergeCell ref="D29:E29"/>
  </mergeCells>
  <conditionalFormatting sqref="J10:J11">
    <cfRule type="cellIs" priority="1" dxfId="0" operator="notBetween" stopIfTrue="1">
      <formula>0</formula>
      <formula>1</formula>
    </cfRule>
  </conditionalFormatting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B5"/>
  <sheetViews>
    <sheetView workbookViewId="0" topLeftCell="A1">
      <selection activeCell="I46" sqref="I46"/>
    </sheetView>
  </sheetViews>
  <sheetFormatPr defaultColWidth="9.140625" defaultRowHeight="12.75"/>
  <sheetData>
    <row r="4" ht="12.75">
      <c r="B4" t="s">
        <v>8</v>
      </c>
    </row>
    <row r="5" ht="12.75">
      <c r="B5" t="s">
        <v>7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 A.G. Dias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A.G. Dias</dc:creator>
  <cp:keywords/>
  <dc:description/>
  <cp:lastModifiedBy>Marco</cp:lastModifiedBy>
  <dcterms:created xsi:type="dcterms:W3CDTF">2007-05-07T13:47:32Z</dcterms:created>
  <dcterms:modified xsi:type="dcterms:W3CDTF">2008-03-16T22:08:07Z</dcterms:modified>
  <cp:category/>
  <cp:version/>
  <cp:contentType/>
  <cp:contentStatus/>
</cp:coreProperties>
</file>