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8" windowWidth="12384" windowHeight="8832" tabRatio="876" activeTab="0"/>
  </bookViews>
  <sheets>
    <sheet name="Main" sheetId="1" r:id="rId1"/>
    <sheet name="Other" sheetId="2" r:id="rId2"/>
  </sheets>
  <definedNames>
    <definedName name="a_">'Main'!$D$69</definedName>
    <definedName name="B0_">'Main'!$G$13</definedName>
    <definedName name="B1_">'Main'!$G$14</definedName>
    <definedName name="B2_">'Main'!$G$15</definedName>
    <definedName name="Cov_BS1">'Other'!$C$8</definedName>
    <definedName name="Cov_BS2">'Other'!$C$9</definedName>
    <definedName name="E_B">'Main'!$G$2</definedName>
    <definedName name="E_S1">'Other'!$C$13</definedName>
    <definedName name="E_S2">'Other'!$C$14</definedName>
    <definedName name="E_VarB_S1">'Main'!$G$21</definedName>
    <definedName name="E_VarB_S2">'Main'!$J$21</definedName>
    <definedName name="EB_S1_0">'Main'!$G$19</definedName>
    <definedName name="EB_S1_1">'Main'!$G$17</definedName>
    <definedName name="EB_S2_0">'Main'!$J$19</definedName>
    <definedName name="EB_S2_1">'Main'!$J$17</definedName>
    <definedName name="ER_1">#REF!</definedName>
    <definedName name="EVR_B_S1">'Main'!$G$22</definedName>
    <definedName name="EVR_B_S2">'Main'!$J$22</definedName>
    <definedName name="EVR_S1_S2">'Main'!$D$29</definedName>
    <definedName name="EVR_S2_S1">'Main'!$D$20</definedName>
    <definedName name="H_B">'Other'!$F$8</definedName>
    <definedName name="H_B_S1">'Other'!$F$9</definedName>
    <definedName name="H_B_S2">'Other'!$F$10</definedName>
    <definedName name="P_sc1">'Main'!$K$3</definedName>
    <definedName name="P_sc2">'Main'!$K$4</definedName>
    <definedName name="P_sc3">'Main'!$K$5</definedName>
    <definedName name="P_sc4">'Main'!$K$6</definedName>
    <definedName name="q1_">'Main'!$B$8</definedName>
    <definedName name="q1down">'Main'!$D$27</definedName>
    <definedName name="q1up">'Main'!$D$25</definedName>
    <definedName name="q2_">'Main'!$B$9</definedName>
    <definedName name="q2down">'Main'!$D$17</definedName>
    <definedName name="q2up">'Main'!$D$15</definedName>
    <definedName name="Scen1">'Main'!$J$3</definedName>
    <definedName name="Scen2">'Main'!$J$4</definedName>
    <definedName name="Scen3">'Main'!$J$5</definedName>
    <definedName name="Scen4">'Main'!$J$6</definedName>
    <definedName name="Var_B">'Main'!$G$3</definedName>
    <definedName name="Var_Rev1">'Main'!$D$21</definedName>
    <definedName name="Var_Rev2">'Main'!$E$21</definedName>
    <definedName name="Var_S1">'Other'!$C$11</definedName>
    <definedName name="Var_S2">'Other'!$C$12</definedName>
    <definedName name="VarB_S1_0">'Main'!$G$20</definedName>
    <definedName name="VarB_S1_1">'Main'!$G$18</definedName>
    <definedName name="VarB_S2_0">'Main'!$J$20</definedName>
    <definedName name="VarB_S2_1">'Main'!$J$18</definedName>
  </definedNames>
  <calcPr fullCalcOnLoad="1"/>
</workbook>
</file>

<file path=xl/comments1.xml><?xml version="1.0" encoding="utf-8"?>
<comments xmlns="http://schemas.openxmlformats.org/spreadsheetml/2006/main">
  <authors>
    <author>Marco Antonio G. Dias</author>
  </authors>
  <commentList>
    <comment ref="G2" authorId="0">
      <text>
        <r>
          <rPr>
            <b/>
            <sz val="8"/>
            <rFont val="Tahoma"/>
            <family val="0"/>
          </rPr>
          <t>Marco Antonio G. Dias:</t>
        </r>
        <r>
          <rPr>
            <sz val="8"/>
            <rFont val="Tahoma"/>
            <family val="0"/>
          </rPr>
          <t xml:space="preserve">
E[B] is always equal to B0_+(B1_*q1_)+(B2_*q2_)</t>
        </r>
      </text>
    </comment>
  </commentList>
</comments>
</file>

<file path=xl/sharedStrings.xml><?xml version="1.0" encoding="utf-8"?>
<sst xmlns="http://schemas.openxmlformats.org/spreadsheetml/2006/main" count="90" uniqueCount="78">
  <si>
    <t>t = 0</t>
  </si>
  <si>
    <r>
      <t>S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~ Be(p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); q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= </t>
    </r>
  </si>
  <si>
    <r>
      <t>B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= </t>
    </r>
  </si>
  <si>
    <r>
      <t>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 xml:space="preserve"> = </t>
    </r>
  </si>
  <si>
    <r>
      <t>B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= </t>
    </r>
  </si>
  <si>
    <t xml:space="preserve">E[B] = </t>
  </si>
  <si>
    <r>
      <t>B = f(S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) + g(S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</si>
  <si>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million bbl</t>
  </si>
  <si>
    <t xml:space="preserve">Var[B] = </t>
  </si>
  <si>
    <t>Scenario</t>
  </si>
  <si>
    <t>Probability</t>
  </si>
  <si>
    <t>Prior Distribution of B</t>
  </si>
  <si>
    <r>
      <t>E[B | 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1) = </t>
    </r>
  </si>
  <si>
    <r>
      <t>E[B | 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0) = </t>
    </r>
  </si>
  <si>
    <r>
      <t>E[Var(B | 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)] = </t>
    </r>
  </si>
  <si>
    <r>
      <t>EVR(B | S</t>
    </r>
    <r>
      <rPr>
        <b/>
        <vertAlign val="subscript"/>
        <sz val="10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) = </t>
    </r>
  </si>
  <si>
    <r>
      <t>EVR(S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| S</t>
    </r>
    <r>
      <rPr>
        <b/>
        <vertAlign val="subscript"/>
        <sz val="10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>) =</t>
    </r>
  </si>
  <si>
    <r>
      <t>S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= </t>
    </r>
  </si>
  <si>
    <r>
      <t>S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= </t>
    </r>
  </si>
  <si>
    <r>
      <t>signal when drilling well 1 (area 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</si>
  <si>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signal when drilling well 2 (area 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</si>
  <si>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Result = </t>
  </si>
  <si>
    <r>
      <t>million bbl</t>
    </r>
    <r>
      <rPr>
        <vertAlign val="superscript"/>
        <sz val="11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</si>
  <si>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~ Be(q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</si>
  <si>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~ Be(q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</si>
  <si>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= </t>
    </r>
  </si>
  <si>
    <r>
      <t>q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= </t>
    </r>
  </si>
  <si>
    <t>Conclusion: It is not valid</t>
  </si>
  <si>
    <t>Conjecture Is Not Valid:</t>
  </si>
  <si>
    <r>
      <t>EVR(B | S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) + EVR(B | S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)  </t>
    </r>
    <r>
      <rPr>
        <b/>
        <sz val="9"/>
        <rFont val="Symbol"/>
        <family val="1"/>
      </rPr>
      <t>-</t>
    </r>
    <r>
      <rPr>
        <b/>
        <sz val="9"/>
        <rFont val="Times New Roman"/>
        <family val="1"/>
      </rPr>
      <t xml:space="preserve"> EVR(S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| S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)  </t>
    </r>
    <r>
      <rPr>
        <b/>
        <sz val="9"/>
        <rFont val="Symbol"/>
        <family val="1"/>
      </rPr>
      <t>-</t>
    </r>
    <r>
      <rPr>
        <b/>
        <sz val="9"/>
        <rFont val="Times New Roman"/>
        <family val="1"/>
      </rPr>
      <t xml:space="preserve"> EVR(S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| S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)  = 1??</t>
    </r>
  </si>
  <si>
    <t>w/ signal</t>
  </si>
  <si>
    <r>
      <t>E[B | 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1) = </t>
    </r>
  </si>
  <si>
    <r>
      <t>E[B | 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0) = </t>
    </r>
  </si>
  <si>
    <r>
      <t>E[Var(B | 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)] = </t>
    </r>
  </si>
  <si>
    <r>
      <t>EVR(B | S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) = </t>
    </r>
  </si>
  <si>
    <t xml:space="preserve">Example from the Full Revelation Theorem </t>
  </si>
  <si>
    <t>Consider that the well 1 will be drilled first:</t>
  </si>
  <si>
    <t>Consider that the well 2 will be drilled first:</t>
  </si>
  <si>
    <r>
      <t>S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~ Be(p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); q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= </t>
    </r>
  </si>
  <si>
    <r>
      <t>q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 xml:space="preserve"> = </t>
    </r>
  </si>
  <si>
    <r>
      <t>q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Symbol"/>
        <family val="1"/>
      </rPr>
      <t>-</t>
    </r>
    <r>
      <rPr>
        <sz val="11"/>
        <rFont val="Arial"/>
        <family val="2"/>
      </rPr>
      <t xml:space="preserve"> = </t>
    </r>
  </si>
  <si>
    <r>
      <t>q</t>
    </r>
    <r>
      <rPr>
        <vertAlign val="subscript"/>
        <sz val="11"/>
        <rFont val="Arial"/>
        <family val="2"/>
      </rPr>
      <t>1</t>
    </r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 xml:space="preserve"> = </t>
    </r>
  </si>
  <si>
    <r>
      <t>q</t>
    </r>
    <r>
      <rPr>
        <vertAlign val="subscript"/>
        <sz val="11"/>
        <rFont val="Arial"/>
        <family val="2"/>
      </rPr>
      <t>1</t>
    </r>
    <r>
      <rPr>
        <vertAlign val="superscript"/>
        <sz val="11"/>
        <rFont val="Symbol"/>
        <family val="1"/>
      </rPr>
      <t>-</t>
    </r>
    <r>
      <rPr>
        <sz val="11"/>
        <rFont val="Arial"/>
        <family val="2"/>
      </rPr>
      <t xml:space="preserve"> = </t>
    </r>
  </si>
  <si>
    <r>
      <t>EVR(S</t>
    </r>
    <r>
      <rPr>
        <b/>
        <vertAlign val="subscript"/>
        <sz val="10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| S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) =</t>
    </r>
  </si>
  <si>
    <r>
      <t>Var[B | S</t>
    </r>
    <r>
      <rPr>
        <vertAlign val="subscript"/>
        <sz val="10"/>
        <color indexed="48"/>
        <rFont val="Arial"/>
        <family val="2"/>
      </rPr>
      <t>1</t>
    </r>
    <r>
      <rPr>
        <sz val="10"/>
        <color indexed="48"/>
        <rFont val="Arial"/>
        <family val="2"/>
      </rPr>
      <t xml:space="preserve"> = 1) = </t>
    </r>
  </si>
  <si>
    <r>
      <t>Var[B | S</t>
    </r>
    <r>
      <rPr>
        <vertAlign val="sub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 xml:space="preserve"> = 1) = </t>
    </r>
  </si>
  <si>
    <r>
      <t>Var[B | S</t>
    </r>
    <r>
      <rPr>
        <vertAlign val="subscript"/>
        <sz val="10"/>
        <color indexed="48"/>
        <rFont val="Arial"/>
        <family val="2"/>
      </rPr>
      <t>2</t>
    </r>
    <r>
      <rPr>
        <sz val="10"/>
        <color indexed="48"/>
        <rFont val="Arial"/>
        <family val="2"/>
      </rPr>
      <t xml:space="preserve"> = 0) = </t>
    </r>
  </si>
  <si>
    <r>
      <t>Var[B | S</t>
    </r>
    <r>
      <rPr>
        <vertAlign val="subscript"/>
        <sz val="10"/>
        <color indexed="48"/>
        <rFont val="Arial"/>
        <family val="2"/>
      </rPr>
      <t>1</t>
    </r>
    <r>
      <rPr>
        <sz val="10"/>
        <color indexed="48"/>
        <rFont val="Arial"/>
        <family val="2"/>
      </rPr>
      <t xml:space="preserve"> = 0) = </t>
    </r>
  </si>
  <si>
    <r>
      <t>S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 xml:space="preserve"> S</t>
    </r>
    <r>
      <rPr>
        <vertAlign val="subscript"/>
        <sz val="8"/>
        <rFont val="Arial"/>
        <family val="2"/>
      </rPr>
      <t>2</t>
    </r>
  </si>
  <si>
    <t xml:space="preserve">11 </t>
  </si>
  <si>
    <t xml:space="preserve">10 </t>
  </si>
  <si>
    <t xml:space="preserve">01 </t>
  </si>
  <si>
    <t xml:space="preserve">00 </t>
  </si>
  <si>
    <r>
      <t xml:space="preserve"> Area B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with </t>
    </r>
  </si>
  <si>
    <r>
      <t xml:space="preserve"> Area 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with </t>
    </r>
  </si>
  <si>
    <r>
      <t xml:space="preserve"> Area B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with</t>
    </r>
  </si>
  <si>
    <r>
      <t>Theorem</t>
    </r>
    <r>
      <rPr>
        <sz val="10"/>
        <rFont val="Arial"/>
        <family val="2"/>
      </rPr>
      <t xml:space="preserve"> Is Valid Only for Independence: EVR(S1|S2) </t>
    </r>
    <r>
      <rPr>
        <b/>
        <sz val="10"/>
        <rFont val="Arial"/>
        <family val="2"/>
      </rPr>
      <t>= 0</t>
    </r>
    <r>
      <rPr>
        <sz val="10"/>
        <rFont val="Arial"/>
        <family val="2"/>
      </rPr>
      <t xml:space="preserve"> = EVR(S2|S1)</t>
    </r>
  </si>
  <si>
    <r>
      <t>if</t>
    </r>
    <r>
      <rPr>
        <b/>
        <sz val="9"/>
        <rFont val="Times New Roman"/>
        <family val="1"/>
      </rPr>
      <t xml:space="preserve"> B = f(S</t>
    </r>
    <r>
      <rPr>
        <b/>
        <vertAlign val="subscript"/>
        <sz val="9"/>
        <rFont val="Times New Roman"/>
        <family val="1"/>
      </rPr>
      <t>1</t>
    </r>
    <r>
      <rPr>
        <b/>
        <sz val="9"/>
        <rFont val="Times New Roman"/>
        <family val="1"/>
      </rPr>
      <t>) + g(S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) with </t>
    </r>
    <r>
      <rPr>
        <b/>
        <sz val="9"/>
        <color indexed="10"/>
        <rFont val="Times New Roman"/>
        <family val="1"/>
      </rPr>
      <t>S</t>
    </r>
    <r>
      <rPr>
        <b/>
        <vertAlign val="subscript"/>
        <sz val="9"/>
        <color indexed="10"/>
        <rFont val="Times New Roman"/>
        <family val="1"/>
      </rPr>
      <t>1</t>
    </r>
    <r>
      <rPr>
        <b/>
        <sz val="9"/>
        <color indexed="10"/>
        <rFont val="Times New Roman"/>
        <family val="1"/>
      </rPr>
      <t xml:space="preserve"> and S</t>
    </r>
    <r>
      <rPr>
        <b/>
        <vertAlign val="subscript"/>
        <sz val="9"/>
        <color indexed="10"/>
        <rFont val="Times New Roman"/>
        <family val="1"/>
      </rPr>
      <t>2</t>
    </r>
    <r>
      <rPr>
        <b/>
        <sz val="9"/>
        <color indexed="10"/>
        <rFont val="Times New Roman"/>
        <family val="1"/>
      </rPr>
      <t xml:space="preserve"> independent</t>
    </r>
  </si>
  <si>
    <r>
      <t>EVR(B | S</t>
    </r>
    <r>
      <rPr>
        <b/>
        <vertAlign val="subscript"/>
        <sz val="9"/>
        <color indexed="10"/>
        <rFont val="Times New Roman"/>
        <family val="1"/>
      </rPr>
      <t>1</t>
    </r>
    <r>
      <rPr>
        <b/>
        <sz val="9"/>
        <color indexed="10"/>
        <rFont val="Times New Roman"/>
        <family val="1"/>
      </rPr>
      <t>) + EVR(B | S</t>
    </r>
    <r>
      <rPr>
        <b/>
        <vertAlign val="subscript"/>
        <sz val="9"/>
        <color indexed="10"/>
        <rFont val="Times New Roman"/>
        <family val="1"/>
      </rPr>
      <t>2</t>
    </r>
    <r>
      <rPr>
        <b/>
        <sz val="9"/>
        <color indexed="10"/>
        <rFont val="Times New Roman"/>
        <family val="1"/>
      </rPr>
      <t>)  = 1</t>
    </r>
    <r>
      <rPr>
        <b/>
        <sz val="9"/>
        <rFont val="Times New Roman"/>
        <family val="1"/>
      </rPr>
      <t xml:space="preserve"> , if </t>
    </r>
  </si>
  <si>
    <t>OBS: for Bernoulli bivariate distrib., independence means EVR(.) = 0</t>
  </si>
  <si>
    <r>
      <t>B = B</t>
    </r>
    <r>
      <rPr>
        <vertAlign val="subscript"/>
        <sz val="11"/>
        <color indexed="12"/>
        <rFont val="Arial"/>
        <family val="2"/>
      </rPr>
      <t>0</t>
    </r>
    <r>
      <rPr>
        <sz val="11"/>
        <color indexed="12"/>
        <rFont val="Arial"/>
        <family val="2"/>
      </rPr>
      <t xml:space="preserve"> + (B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 xml:space="preserve"> x S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 + (B</t>
    </r>
    <r>
      <rPr>
        <vertAlign val="subscript"/>
        <sz val="11"/>
        <color indexed="12"/>
        <rFont val="Arial"/>
        <family val="2"/>
      </rPr>
      <t>2</t>
    </r>
    <r>
      <rPr>
        <sz val="11"/>
        <color indexed="12"/>
        <rFont val="Arial"/>
        <family val="2"/>
      </rPr>
      <t xml:space="preserve"> x S</t>
    </r>
    <r>
      <rPr>
        <vertAlign val="subscript"/>
        <sz val="11"/>
        <color indexed="12"/>
        <rFont val="Arial"/>
        <family val="2"/>
      </rPr>
      <t>2</t>
    </r>
    <r>
      <rPr>
        <sz val="11"/>
        <color indexed="12"/>
        <rFont val="Arial"/>
        <family val="2"/>
      </rPr>
      <t>)</t>
    </r>
  </si>
  <si>
    <t>Correlation</t>
  </si>
  <si>
    <r>
      <t>r</t>
    </r>
    <r>
      <rPr>
        <sz val="11"/>
        <rFont val="Arial"/>
        <family val="2"/>
      </rPr>
      <t>(B, S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) = </t>
    </r>
  </si>
  <si>
    <r>
      <t>r</t>
    </r>
    <r>
      <rPr>
        <sz val="11"/>
        <rFont val="Arial"/>
        <family val="2"/>
      </rPr>
      <t>(B, S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) = </t>
    </r>
  </si>
  <si>
    <t xml:space="preserve">Sum = </t>
  </si>
  <si>
    <r>
      <t>Cov(B, S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) = </t>
    </r>
  </si>
  <si>
    <r>
      <t>Cov(B, S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) = </t>
    </r>
  </si>
  <si>
    <r>
      <t>Var(S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) = </t>
    </r>
  </si>
  <si>
    <r>
      <t>Var(S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) = </t>
    </r>
  </si>
  <si>
    <r>
      <t>E[S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] = </t>
    </r>
  </si>
  <si>
    <r>
      <t>E[S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] = </t>
    </r>
  </si>
  <si>
    <t>Mutual Information</t>
  </si>
  <si>
    <r>
      <t>M(B, S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) = </t>
    </r>
  </si>
  <si>
    <r>
      <t>M(B, S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) = </t>
    </r>
  </si>
  <si>
    <r>
      <t xml:space="preserve">M(X;Y) = H(X) </t>
    </r>
    <r>
      <rPr>
        <sz val="11"/>
        <rFont val="Symbol"/>
        <family val="1"/>
      </rPr>
      <t>-</t>
    </r>
    <r>
      <rPr>
        <sz val="11"/>
        <rFont val="Arial"/>
        <family val="2"/>
      </rPr>
      <t xml:space="preserve"> H(X | Y) </t>
    </r>
  </si>
  <si>
    <t xml:space="preserve">H(B) = </t>
  </si>
  <si>
    <r>
      <t>H(B | S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) = </t>
    </r>
  </si>
  <si>
    <r>
      <t>H(B | S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) = 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</si>
</sst>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0.000%"/>
    <numFmt numFmtId="168" formatCode="0.00000"/>
    <numFmt numFmtId="169" formatCode="0.0"/>
    <numFmt numFmtId="170" formatCode="0.0000%"/>
    <numFmt numFmtId="171" formatCode="0.000000"/>
    <numFmt numFmtId="172" formatCode="0.0000000"/>
    <numFmt numFmtId="173" formatCode="0.00000000"/>
    <numFmt numFmtId="174" formatCode="0.000000000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0.0000000000000000%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</numFmts>
  <fonts count="43"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bscript"/>
      <sz val="12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1"/>
      <color indexed="12"/>
      <name val="Arial"/>
      <family val="2"/>
    </font>
    <font>
      <vertAlign val="subscript"/>
      <sz val="11"/>
      <color indexed="12"/>
      <name val="Arial"/>
      <family val="2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color indexed="1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sz val="9"/>
      <name val="Symbol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Symbol"/>
      <family val="1"/>
    </font>
    <font>
      <sz val="10"/>
      <color indexed="48"/>
      <name val="Arial"/>
      <family val="2"/>
    </font>
    <font>
      <vertAlign val="subscript"/>
      <sz val="10"/>
      <color indexed="4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9"/>
      <color indexed="10"/>
      <name val="Times New Roman"/>
      <family val="1"/>
    </font>
    <font>
      <b/>
      <vertAlign val="subscript"/>
      <sz val="9"/>
      <color indexed="10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name val="Symbol"/>
      <family val="1"/>
    </font>
    <font>
      <sz val="14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7" fontId="4" fillId="0" borderId="0" xfId="19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10" fontId="4" fillId="0" borderId="0" xfId="19" applyNumberFormat="1" applyFont="1" applyAlignment="1">
      <alignment horizontal="center"/>
    </xf>
    <xf numFmtId="166" fontId="8" fillId="0" borderId="0" xfId="19" applyNumberFormat="1" applyFont="1" applyAlignment="1">
      <alignment horizontal="center" vertical="top"/>
    </xf>
    <xf numFmtId="0" fontId="9" fillId="0" borderId="0" xfId="0" applyFont="1" applyAlignment="1">
      <alignment horizontal="right"/>
    </xf>
    <xf numFmtId="166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70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7" fontId="10" fillId="0" borderId="0" xfId="19" applyNumberFormat="1" applyFont="1" applyAlignment="1">
      <alignment horizontal="center"/>
    </xf>
    <xf numFmtId="0" fontId="20" fillId="0" borderId="0" xfId="0" applyFont="1" applyAlignment="1">
      <alignment horizontal="left"/>
    </xf>
    <xf numFmtId="9" fontId="0" fillId="0" borderId="0" xfId="0" applyNumberFormat="1" applyAlignment="1">
      <alignment/>
    </xf>
    <xf numFmtId="182" fontId="0" fillId="0" borderId="0" xfId="20" applyNumberFormat="1" applyAlignment="1">
      <alignment/>
    </xf>
    <xf numFmtId="0" fontId="21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6" fontId="4" fillId="0" borderId="0" xfId="19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6" fontId="8" fillId="0" borderId="0" xfId="19" applyNumberFormat="1" applyFont="1" applyFill="1" applyBorder="1" applyAlignment="1">
      <alignment horizontal="center" vertical="top"/>
    </xf>
    <xf numFmtId="167" fontId="4" fillId="0" borderId="0" xfId="19" applyNumberFormat="1" applyFont="1" applyFill="1" applyBorder="1" applyAlignment="1">
      <alignment horizontal="left"/>
    </xf>
    <xf numFmtId="10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center" vertical="center"/>
    </xf>
    <xf numFmtId="9" fontId="14" fillId="0" borderId="0" xfId="19" applyFont="1" applyAlignment="1">
      <alignment horizontal="center" vertical="top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166" fontId="21" fillId="0" borderId="0" xfId="19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28" fillId="0" borderId="0" xfId="0" applyFont="1" applyAlignment="1">
      <alignment horizontal="right"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165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5" fontId="5" fillId="0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6" fontId="21" fillId="4" borderId="1" xfId="19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6" fontId="9" fillId="0" borderId="0" xfId="19" applyNumberFormat="1" applyFont="1" applyFill="1" applyBorder="1" applyAlignment="1">
      <alignment horizontal="center"/>
    </xf>
    <xf numFmtId="166" fontId="9" fillId="0" borderId="4" xfId="19" applyNumberFormat="1" applyFont="1" applyFill="1" applyBorder="1" applyAlignment="1">
      <alignment horizontal="left"/>
    </xf>
    <xf numFmtId="0" fontId="9" fillId="0" borderId="0" xfId="0" applyFont="1" applyAlignment="1" quotePrefix="1">
      <alignment horizontal="right"/>
    </xf>
    <xf numFmtId="0" fontId="28" fillId="0" borderId="0" xfId="0" applyFont="1" applyAlignment="1">
      <alignment/>
    </xf>
    <xf numFmtId="0" fontId="32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6" fillId="0" borderId="0" xfId="0" applyFont="1" applyAlignment="1">
      <alignment/>
    </xf>
    <xf numFmtId="164" fontId="17" fillId="0" borderId="1" xfId="0" applyNumberFormat="1" applyFont="1" applyBorder="1" applyAlignment="1">
      <alignment horizontal="center"/>
    </xf>
    <xf numFmtId="166" fontId="29" fillId="4" borderId="2" xfId="19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21" fillId="0" borderId="5" xfId="0" applyFont="1" applyBorder="1" applyAlignment="1">
      <alignment/>
    </xf>
    <xf numFmtId="0" fontId="4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5" xfId="0" applyFont="1" applyBorder="1" applyAlignment="1">
      <alignment horizontal="center"/>
    </xf>
    <xf numFmtId="0" fontId="28" fillId="0" borderId="0" xfId="0" applyFont="1" applyAlignment="1">
      <alignment horizontal="center"/>
    </xf>
    <xf numFmtId="165" fontId="9" fillId="0" borderId="0" xfId="0" applyNumberFormat="1" applyFont="1" applyAlignment="1">
      <alignment horizontal="left"/>
    </xf>
    <xf numFmtId="0" fontId="28" fillId="0" borderId="0" xfId="0" applyFont="1" applyAlignment="1">
      <alignment horizontal="right" vertical="center"/>
    </xf>
    <xf numFmtId="165" fontId="29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87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19050</xdr:rowOff>
    </xdr:from>
    <xdr:to>
      <xdr:col>5</xdr:col>
      <xdr:colOff>733425</xdr:colOff>
      <xdr:row>9</xdr:row>
      <xdr:rowOff>28575</xdr:rowOff>
    </xdr:to>
    <xdr:grpSp>
      <xdr:nvGrpSpPr>
        <xdr:cNvPr id="1" name="Group 85"/>
        <xdr:cNvGrpSpPr>
          <a:grpSpLocks/>
        </xdr:cNvGrpSpPr>
      </xdr:nvGrpSpPr>
      <xdr:grpSpPr>
        <a:xfrm>
          <a:off x="3371850" y="666750"/>
          <a:ext cx="1524000" cy="1247775"/>
          <a:chOff x="431" y="84"/>
          <a:chExt cx="194" cy="152"/>
        </a:xfrm>
        <a:solidFill>
          <a:srgbClr val="FFFFFF"/>
        </a:solidFill>
      </xdr:grpSpPr>
      <xdr:sp>
        <xdr:nvSpPr>
          <xdr:cNvPr id="2" name="Rectangle 56"/>
          <xdr:cNvSpPr>
            <a:spLocks/>
          </xdr:cNvSpPr>
        </xdr:nvSpPr>
        <xdr:spPr>
          <a:xfrm>
            <a:off x="431" y="84"/>
            <a:ext cx="194" cy="15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58"/>
          <xdr:cNvSpPr txBox="1">
            <a:spLocks noChangeArrowheads="1"/>
          </xdr:cNvSpPr>
        </xdr:nvSpPr>
        <xdr:spPr>
          <a:xfrm>
            <a:off x="464" y="126"/>
            <a:ext cx="137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B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0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(no uncertainty)</a:t>
            </a:r>
          </a:p>
        </xdr:txBody>
      </xdr:sp>
    </xdr:grpSp>
    <xdr:clientData/>
  </xdr:twoCellAnchor>
  <xdr:twoCellAnchor>
    <xdr:from>
      <xdr:col>6</xdr:col>
      <xdr:colOff>0</xdr:colOff>
      <xdr:row>3</xdr:row>
      <xdr:rowOff>19050</xdr:rowOff>
    </xdr:from>
    <xdr:to>
      <xdr:col>7</xdr:col>
      <xdr:colOff>676275</xdr:colOff>
      <xdr:row>6</xdr:row>
      <xdr:rowOff>0</xdr:rowOff>
    </xdr:to>
    <xdr:grpSp>
      <xdr:nvGrpSpPr>
        <xdr:cNvPr id="4" name="Group 86"/>
        <xdr:cNvGrpSpPr>
          <a:grpSpLocks/>
        </xdr:cNvGrpSpPr>
      </xdr:nvGrpSpPr>
      <xdr:grpSpPr>
        <a:xfrm>
          <a:off x="4924425" y="666750"/>
          <a:ext cx="1447800" cy="552450"/>
          <a:chOff x="630" y="82"/>
          <a:chExt cx="184" cy="75"/>
        </a:xfrm>
        <a:solidFill>
          <a:srgbClr val="FFFFFF"/>
        </a:solidFill>
      </xdr:grpSpPr>
      <xdr:sp>
        <xdr:nvSpPr>
          <xdr:cNvPr id="5" name="Rectangle 59"/>
          <xdr:cNvSpPr>
            <a:spLocks/>
          </xdr:cNvSpPr>
        </xdr:nvSpPr>
        <xdr:spPr>
          <a:xfrm>
            <a:off x="630" y="82"/>
            <a:ext cx="184" cy="75"/>
          </a:xfrm>
          <a:prstGeom prst="rect">
            <a:avLst/>
          </a:prstGeom>
          <a:solidFill>
            <a:srgbClr val="FFFFCC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1"/>
          <xdr:cNvSpPr txBox="1">
            <a:spLocks noChangeArrowheads="1"/>
          </xdr:cNvSpPr>
        </xdr:nvSpPr>
        <xdr:spPr>
          <a:xfrm>
            <a:off x="680" y="90"/>
            <a:ext cx="98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B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1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(uncertain)</a:t>
            </a:r>
          </a:p>
        </xdr:txBody>
      </xdr:sp>
    </xdr:grpSp>
    <xdr:clientData/>
  </xdr:twoCellAnchor>
  <xdr:twoCellAnchor>
    <xdr:from>
      <xdr:col>6</xdr:col>
      <xdr:colOff>9525</xdr:colOff>
      <xdr:row>6</xdr:row>
      <xdr:rowOff>19050</xdr:rowOff>
    </xdr:from>
    <xdr:to>
      <xdr:col>7</xdr:col>
      <xdr:colOff>676275</xdr:colOff>
      <xdr:row>9</xdr:row>
      <xdr:rowOff>28575</xdr:rowOff>
    </xdr:to>
    <xdr:grpSp>
      <xdr:nvGrpSpPr>
        <xdr:cNvPr id="7" name="Group 87"/>
        <xdr:cNvGrpSpPr>
          <a:grpSpLocks/>
        </xdr:cNvGrpSpPr>
      </xdr:nvGrpSpPr>
      <xdr:grpSpPr>
        <a:xfrm>
          <a:off x="4933950" y="1238250"/>
          <a:ext cx="1438275" cy="676275"/>
          <a:chOff x="631" y="158"/>
          <a:chExt cx="183" cy="79"/>
        </a:xfrm>
        <a:solidFill>
          <a:srgbClr val="FFFFFF"/>
        </a:solidFill>
      </xdr:grpSpPr>
      <xdr:sp>
        <xdr:nvSpPr>
          <xdr:cNvPr id="8" name="Rectangle 60"/>
          <xdr:cNvSpPr>
            <a:spLocks/>
          </xdr:cNvSpPr>
        </xdr:nvSpPr>
        <xdr:spPr>
          <a:xfrm>
            <a:off x="631" y="158"/>
            <a:ext cx="183" cy="79"/>
          </a:xfrm>
          <a:prstGeom prst="rect">
            <a:avLst/>
          </a:prstGeom>
          <a:solidFill>
            <a:srgbClr val="CC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62"/>
          <xdr:cNvSpPr txBox="1">
            <a:spLocks noChangeArrowheads="1"/>
          </xdr:cNvSpPr>
        </xdr:nvSpPr>
        <xdr:spPr>
          <a:xfrm>
            <a:off x="674" y="167"/>
            <a:ext cx="98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B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(uncertain)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9"/>
  <sheetViews>
    <sheetView showGridLines="0" tabSelected="1" workbookViewId="0" topLeftCell="A1">
      <selection activeCell="A1" sqref="A1"/>
    </sheetView>
  </sheetViews>
  <sheetFormatPr defaultColWidth="8.88671875" defaultRowHeight="15"/>
  <cols>
    <col min="1" max="1" width="10.3359375" style="0" customWidth="1"/>
    <col min="2" max="2" width="8.10546875" style="0" customWidth="1"/>
    <col min="3" max="3" width="10.10546875" style="0" customWidth="1"/>
    <col min="4" max="4" width="10.5546875" style="0" customWidth="1"/>
    <col min="5" max="5" width="9.4453125" style="0" customWidth="1"/>
    <col min="7" max="7" width="8.99609375" style="0" bestFit="1" customWidth="1"/>
    <col min="9" max="9" width="6.10546875" style="0" customWidth="1"/>
    <col min="10" max="10" width="7.3359375" style="0" customWidth="1"/>
    <col min="17" max="17" width="8.77734375" style="7" customWidth="1"/>
  </cols>
  <sheetData>
    <row r="1" spans="1:11" ht="15.75">
      <c r="A1" s="1" t="s">
        <v>35</v>
      </c>
      <c r="G1" s="62">
        <f>B0_+(B1_*q1_)+(B2_*q2_)</f>
        <v>150</v>
      </c>
      <c r="J1" s="48" t="s">
        <v>11</v>
      </c>
      <c r="K1" s="43"/>
    </row>
    <row r="2" spans="1:11" ht="18.75">
      <c r="A2" s="43" t="s">
        <v>6</v>
      </c>
      <c r="C2" s="48" t="s">
        <v>60</v>
      </c>
      <c r="F2" s="44" t="s">
        <v>5</v>
      </c>
      <c r="G2" s="47">
        <f>(Scen1*P_sc1)+(Scen2*P_sc2)+(Scen3*P_sc3)+(Scen4*P_sc4)</f>
        <v>150</v>
      </c>
      <c r="H2" s="43" t="s">
        <v>7</v>
      </c>
      <c r="I2" s="71" t="s">
        <v>48</v>
      </c>
      <c r="J2" s="43" t="s">
        <v>9</v>
      </c>
      <c r="K2" s="43" t="s">
        <v>10</v>
      </c>
    </row>
    <row r="3" spans="1:13" ht="16.5">
      <c r="A3" s="58" t="s">
        <v>56</v>
      </c>
      <c r="F3" s="44" t="s">
        <v>8</v>
      </c>
      <c r="G3" s="47">
        <f>(P_sc1*((Scen1-E_B)^2))+(P_sc2*((Scen2-E_B)^2))+(P_sc3*((Scen3-E_B)^2))+(P_sc4*((Scen4-E_B)^2))</f>
        <v>1250</v>
      </c>
      <c r="H3" s="43" t="s">
        <v>22</v>
      </c>
      <c r="I3" s="67" t="s">
        <v>49</v>
      </c>
      <c r="J3" s="47">
        <f>B0_+B1_+B2_</f>
        <v>200</v>
      </c>
      <c r="K3" s="49">
        <f>q1_*q2up</f>
        <v>0.25</v>
      </c>
      <c r="M3" s="49">
        <f>q2_*q1up</f>
        <v>0.25</v>
      </c>
    </row>
    <row r="4" spans="1:13" ht="15">
      <c r="A4" s="74" t="s">
        <v>58</v>
      </c>
      <c r="F4" s="42"/>
      <c r="G4" s="42"/>
      <c r="I4" s="67" t="s">
        <v>50</v>
      </c>
      <c r="J4" s="47">
        <f>B0_+B1_+0</f>
        <v>150</v>
      </c>
      <c r="K4" s="49">
        <f>q1_*(1-q2up)</f>
        <v>0.25</v>
      </c>
      <c r="L4" s="64"/>
      <c r="M4" s="49">
        <f>(1-q2_)*q1down</f>
        <v>0.25</v>
      </c>
    </row>
    <row r="5" spans="1:13" ht="15">
      <c r="A5" s="87" t="s">
        <v>57</v>
      </c>
      <c r="D5" s="22">
        <f>(1-B6)^2</f>
        <v>0</v>
      </c>
      <c r="F5" s="42"/>
      <c r="G5" s="42"/>
      <c r="I5" s="67" t="s">
        <v>51</v>
      </c>
      <c r="J5" s="47">
        <f>B0_+0+B2_</f>
        <v>150</v>
      </c>
      <c r="K5" s="49">
        <f>(1-q1_)*q2down</f>
        <v>0.25</v>
      </c>
      <c r="M5" s="49">
        <f>q2_*(1-q1up)</f>
        <v>0.25</v>
      </c>
    </row>
    <row r="6" spans="1:13" ht="15">
      <c r="A6" s="84" t="s">
        <v>21</v>
      </c>
      <c r="B6" s="85">
        <f>EVR_B_S1+EVR_B_S2</f>
        <v>1</v>
      </c>
      <c r="C6" s="86" t="str">
        <f>IF(ABS(B6-1)&lt;0.00001,CONCATENATE("OK! ",ROUND(EVR_B_S1,3)," + ",ROUND(EVR_B_S2,3)," = 1"),"NO!??")</f>
        <v>OK! 0.5 + 0.5 = 1</v>
      </c>
      <c r="D6" s="88"/>
      <c r="F6" s="42"/>
      <c r="G6" s="42"/>
      <c r="I6" s="67" t="s">
        <v>52</v>
      </c>
      <c r="J6" s="47">
        <f>B0_+0+0</f>
        <v>100</v>
      </c>
      <c r="K6" s="49">
        <f>(1-q1_)*(1-q2down)</f>
        <v>0.25</v>
      </c>
      <c r="M6" s="49">
        <f>(1-q2_)*(1-q1down)</f>
        <v>0.25</v>
      </c>
    </row>
    <row r="7" spans="2:17" ht="15">
      <c r="B7" s="56"/>
      <c r="C7" s="55"/>
      <c r="F7" s="42"/>
      <c r="G7" s="42"/>
      <c r="K7" s="63">
        <f>SUM(K3:K6)</f>
        <v>1</v>
      </c>
      <c r="Q7" s="8"/>
    </row>
    <row r="8" spans="1:12" ht="18.75">
      <c r="A8" s="44" t="s">
        <v>25</v>
      </c>
      <c r="B8" s="61">
        <f>C8/100</f>
        <v>0.5</v>
      </c>
      <c r="C8" s="62">
        <v>50</v>
      </c>
      <c r="D8" s="73" t="s">
        <v>23</v>
      </c>
      <c r="L8" t="s">
        <v>28</v>
      </c>
    </row>
    <row r="9" spans="1:17" s="4" customFormat="1" ht="18.75">
      <c r="A9" s="44" t="s">
        <v>26</v>
      </c>
      <c r="B9" s="61">
        <f>C9/100</f>
        <v>0.5</v>
      </c>
      <c r="C9" s="4">
        <v>50</v>
      </c>
      <c r="D9" s="73" t="s">
        <v>24</v>
      </c>
      <c r="E9" s="34"/>
      <c r="F9" s="34"/>
      <c r="G9" s="34"/>
      <c r="H9" s="34"/>
      <c r="J9" s="50"/>
      <c r="L9" s="53" t="s">
        <v>29</v>
      </c>
      <c r="M9"/>
      <c r="Q9" s="50"/>
    </row>
    <row r="10" spans="1:13" ht="18.75">
      <c r="A10" s="44" t="s">
        <v>17</v>
      </c>
      <c r="B10" s="7" t="s">
        <v>19</v>
      </c>
      <c r="C10" s="3"/>
      <c r="D10" s="3"/>
      <c r="E10" s="72" t="s">
        <v>53</v>
      </c>
      <c r="F10" s="43" t="str">
        <f>CONCATENATE(ROUND(B0_,0)," million bbl proved reserve, no uncertainty")</f>
        <v>100 million bbl proved reserve, no uncertainty</v>
      </c>
      <c r="G10" s="35"/>
      <c r="H10" s="36"/>
      <c r="J10" s="7"/>
      <c r="L10" s="44" t="s">
        <v>21</v>
      </c>
      <c r="M10" s="57">
        <f>(EVR_B_S1+EVR_B_S2)-(EVR_S2_S1+EVR_S1_S2)</f>
        <v>1</v>
      </c>
    </row>
    <row r="11" spans="1:14" ht="15.75">
      <c r="A11" s="44" t="s">
        <v>18</v>
      </c>
      <c r="B11" s="7" t="s">
        <v>20</v>
      </c>
      <c r="C11" s="3"/>
      <c r="D11" s="3"/>
      <c r="E11" s="72" t="s">
        <v>54</v>
      </c>
      <c r="F11" s="43" t="str">
        <f>CONCATENATE(ROUND(100*q1_,0)," % chance of ",ROUND(B1_,0)," million bbl ","and ",ROUND((1-q1_)*100,0)," % chance of zero")</f>
        <v>50 % chance of 50 million bbl and 50 % chance of zero</v>
      </c>
      <c r="G11" s="36"/>
      <c r="H11" s="37"/>
      <c r="I11" s="16"/>
      <c r="J11" s="7"/>
      <c r="L11" t="s">
        <v>27</v>
      </c>
      <c r="M11" s="23"/>
      <c r="N11" s="23"/>
    </row>
    <row r="12" spans="2:14" ht="15.75">
      <c r="B12" s="3">
        <f>EVR_B_S1+EVR_B_S2-SQRT(EVR_S1_S2)</f>
        <v>1</v>
      </c>
      <c r="C12" s="3"/>
      <c r="D12" s="3"/>
      <c r="E12" s="72" t="s">
        <v>55</v>
      </c>
      <c r="F12" s="43" t="str">
        <f>CONCATENATE(ROUND(100*q2_,0)," % chance of ",ROUND(B2_,0)," million bbl ","and ",ROUND((1-q2_)*100,0)," % chance of zero")</f>
        <v>50 % chance of 50 million bbl and 50 % chance of zero</v>
      </c>
      <c r="G12" s="37"/>
      <c r="H12" s="38"/>
      <c r="J12" s="7"/>
      <c r="K12" s="51"/>
      <c r="L12" s="23"/>
      <c r="M12" s="22"/>
      <c r="N12" s="23"/>
    </row>
    <row r="13" spans="2:14" ht="18.75" thickBot="1">
      <c r="B13" s="3">
        <f>EVR_B_S1+EVR_B_S2-((EVR_S1_S2*EVR_S2_S1)^(1/4))</f>
        <v>1</v>
      </c>
      <c r="C13" s="47" t="s">
        <v>0</v>
      </c>
      <c r="D13" s="47" t="s">
        <v>30</v>
      </c>
      <c r="E13" s="39"/>
      <c r="F13" s="41" t="s">
        <v>4</v>
      </c>
      <c r="G13" s="47">
        <v>100</v>
      </c>
      <c r="H13" t="s">
        <v>7</v>
      </c>
      <c r="I13" s="16"/>
      <c r="J13" s="7"/>
      <c r="K13" s="51"/>
      <c r="L13" s="23"/>
      <c r="M13" s="22"/>
      <c r="N13" s="23"/>
    </row>
    <row r="14" spans="2:14" ht="18.75" thickBot="1">
      <c r="B14" s="3"/>
      <c r="C14" s="33" t="s">
        <v>1</v>
      </c>
      <c r="D14" s="59">
        <f>q1_</f>
        <v>0.5</v>
      </c>
      <c r="E14" s="37"/>
      <c r="F14" s="41" t="s">
        <v>2</v>
      </c>
      <c r="G14" s="47">
        <v>50</v>
      </c>
      <c r="H14" t="s">
        <v>7</v>
      </c>
      <c r="J14" s="7">
        <f>B1_*q1_</f>
        <v>25</v>
      </c>
      <c r="K14" s="51"/>
      <c r="L14" s="23"/>
      <c r="M14" s="22"/>
      <c r="N14" s="23"/>
    </row>
    <row r="15" spans="2:14" ht="18.75" thickBot="1">
      <c r="B15" s="3"/>
      <c r="C15" s="33" t="s">
        <v>39</v>
      </c>
      <c r="D15" s="45">
        <f>q2_+(SQRT((1-q1_)/q1_)*SQRT(EVR_S2_S1*q2_*(1-q2_)))</f>
        <v>0.5</v>
      </c>
      <c r="E15" s="38"/>
      <c r="F15" s="41" t="s">
        <v>3</v>
      </c>
      <c r="G15" s="47">
        <v>50</v>
      </c>
      <c r="H15" t="s">
        <v>7</v>
      </c>
      <c r="I15" s="16"/>
      <c r="J15" s="7">
        <f>B2_*q2_</f>
        <v>25</v>
      </c>
      <c r="K15" s="22"/>
      <c r="L15" s="23"/>
      <c r="M15" s="22"/>
      <c r="N15" s="23"/>
    </row>
    <row r="16" spans="1:14" ht="16.5" thickBot="1">
      <c r="A16" s="44"/>
      <c r="B16" s="33" t="s">
        <v>38</v>
      </c>
      <c r="C16" s="60">
        <f>q2_</f>
        <v>0.5</v>
      </c>
      <c r="D16" s="46"/>
      <c r="E16" s="37"/>
      <c r="F16" s="65" t="s">
        <v>36</v>
      </c>
      <c r="G16" s="37"/>
      <c r="H16" s="66" t="s">
        <v>37</v>
      </c>
      <c r="K16" s="22"/>
      <c r="L16" s="23"/>
      <c r="M16" s="22"/>
      <c r="N16" s="23"/>
    </row>
    <row r="17" spans="2:12" ht="17.25">
      <c r="B17" s="3"/>
      <c r="C17" s="33" t="s">
        <v>40</v>
      </c>
      <c r="D17" s="45">
        <f>q2_-(SQRT(q1_/(1-q1_))*SQRT(EVR_S2_S1*q2_*(1-q2_)))</f>
        <v>0.5</v>
      </c>
      <c r="E17" s="38"/>
      <c r="F17" s="15" t="s">
        <v>12</v>
      </c>
      <c r="G17" s="8">
        <f>(q2up*Scen1)+((1-q2up)*Scen2)</f>
        <v>175</v>
      </c>
      <c r="H17" s="37"/>
      <c r="I17" s="15" t="s">
        <v>31</v>
      </c>
      <c r="J17" s="8">
        <f>(q1up*Scen1)+((1-q1up)*Scen3)</f>
        <v>175</v>
      </c>
      <c r="K17" s="14"/>
      <c r="L17" s="14"/>
    </row>
    <row r="18" spans="2:10" ht="15.75">
      <c r="B18" s="3"/>
      <c r="C18" s="3"/>
      <c r="D18" s="3"/>
      <c r="E18" s="40"/>
      <c r="F18" s="69" t="s">
        <v>44</v>
      </c>
      <c r="G18" s="8">
        <f>(q2up*((Scen1-EB_S1_1)^2))+((1-q2up)*((Scen2-EB_S1_1)^2))</f>
        <v>625</v>
      </c>
      <c r="H18" s="37"/>
      <c r="I18" s="69" t="s">
        <v>45</v>
      </c>
      <c r="J18" s="8">
        <f>(q1up*((Scen1-EB_S2_1)^2))+((1-q1up)*((Scen3-EB_S2_1)^2))</f>
        <v>625</v>
      </c>
    </row>
    <row r="19" spans="2:10" ht="16.5" thickBot="1">
      <c r="B19" s="3"/>
      <c r="C19" s="6"/>
      <c r="D19" s="3">
        <v>0</v>
      </c>
      <c r="E19" s="3"/>
      <c r="F19" s="15" t="s">
        <v>13</v>
      </c>
      <c r="G19" s="8">
        <f>(q2down*Scen3)+((1-q2down)*Scen4)</f>
        <v>125</v>
      </c>
      <c r="H19" s="17"/>
      <c r="I19" s="15" t="s">
        <v>32</v>
      </c>
      <c r="J19" s="8">
        <f>(q1down*Scen2)+((1-q1down)*Scen4)</f>
        <v>125</v>
      </c>
    </row>
    <row r="20" spans="2:10" ht="16.5" thickBot="1">
      <c r="B20" s="3"/>
      <c r="C20" s="52" t="s">
        <v>16</v>
      </c>
      <c r="D20" s="76">
        <f>D19/100</f>
        <v>0</v>
      </c>
      <c r="E20" s="24"/>
      <c r="F20" s="69" t="s">
        <v>47</v>
      </c>
      <c r="G20" s="8">
        <f>(q2down*((Scen3-EB_S1_0)^2))+((1-q2down)*((Scen4-EB_S1_0)^2))</f>
        <v>625</v>
      </c>
      <c r="H20" s="24"/>
      <c r="I20" s="69" t="s">
        <v>46</v>
      </c>
      <c r="J20" s="8">
        <f>(q1down*((Scen2-EB_S2_0)^2))+((1-q1down)*((Scen4-EB_S2_0)^2))</f>
        <v>625</v>
      </c>
    </row>
    <row r="21" spans="1:10" ht="15.75">
      <c r="A21" s="55" t="s">
        <v>59</v>
      </c>
      <c r="B21" s="3"/>
      <c r="C21" s="6"/>
      <c r="D21" s="5"/>
      <c r="E21" s="5"/>
      <c r="F21" s="15" t="s">
        <v>14</v>
      </c>
      <c r="G21" s="8">
        <f>(q1_*VarB_S1_1)+((1-q1_)*VarB_S1_0)</f>
        <v>625</v>
      </c>
      <c r="H21" s="5"/>
      <c r="I21" s="15" t="s">
        <v>33</v>
      </c>
      <c r="J21" s="8">
        <f>(q2_*VarB_S2_1)+((1-q2_)*VarB_S2_0)</f>
        <v>625</v>
      </c>
    </row>
    <row r="22" spans="2:10" ht="15.75">
      <c r="B22" s="3"/>
      <c r="C22" s="6"/>
      <c r="D22" s="5"/>
      <c r="E22" s="5"/>
      <c r="F22" s="27" t="s">
        <v>15</v>
      </c>
      <c r="G22" s="75">
        <f>(Var_B-E_VarB_S1)/Var_B</f>
        <v>0.5</v>
      </c>
      <c r="H22" s="5"/>
      <c r="I22" s="27" t="s">
        <v>34</v>
      </c>
      <c r="J22" s="75">
        <f>(Var_B-E_VarB_S2)/Var_B</f>
        <v>0.5</v>
      </c>
    </row>
    <row r="23" spans="2:9" ht="15" thickBot="1">
      <c r="B23" s="3"/>
      <c r="C23" s="47" t="s">
        <v>0</v>
      </c>
      <c r="D23" s="47" t="s">
        <v>30</v>
      </c>
      <c r="E23" s="5"/>
      <c r="F23" s="7"/>
      <c r="G23" s="7"/>
      <c r="H23" s="7"/>
      <c r="I23" s="7"/>
    </row>
    <row r="24" spans="2:9" ht="16.5" thickBot="1">
      <c r="B24" s="3"/>
      <c r="C24" s="33" t="s">
        <v>38</v>
      </c>
      <c r="D24" s="59">
        <f>q2_</f>
        <v>0.5</v>
      </c>
      <c r="E24" s="9"/>
      <c r="F24" s="9"/>
      <c r="G24" s="9"/>
      <c r="H24" s="9"/>
      <c r="I24" s="7"/>
    </row>
    <row r="25" spans="2:10" ht="16.5" thickBot="1">
      <c r="B25" s="3"/>
      <c r="C25" s="33" t="s">
        <v>41</v>
      </c>
      <c r="D25" s="45">
        <f>q1_+(SQRT((1-q2_)/q2_)*SQRT(EVR_S1_S2*q1_*(1-q1_)))</f>
        <v>0.5</v>
      </c>
      <c r="E25" s="7"/>
      <c r="F25" s="7"/>
      <c r="G25" s="7">
        <f>(EB_S1_1*q1_)+(EB_S1_0*(1-q1_))</f>
        <v>150</v>
      </c>
      <c r="H25" s="7"/>
      <c r="I25" s="7"/>
      <c r="J25" s="7">
        <f>(EB_S2_1*q2_)+(EB_S2_0*(1-q2_))</f>
        <v>150</v>
      </c>
    </row>
    <row r="26" spans="1:10" ht="16.5" thickBot="1">
      <c r="A26" s="44"/>
      <c r="B26" s="33" t="s">
        <v>1</v>
      </c>
      <c r="C26" s="60">
        <f>q1_</f>
        <v>0.5</v>
      </c>
      <c r="D26" s="46"/>
      <c r="E26" s="7"/>
      <c r="F26" s="7"/>
      <c r="G26" s="7"/>
      <c r="H26" s="7"/>
      <c r="I26" s="7"/>
      <c r="J26" s="7"/>
    </row>
    <row r="27" spans="2:10" ht="17.25">
      <c r="B27" s="3"/>
      <c r="C27" s="33" t="s">
        <v>42</v>
      </c>
      <c r="D27" s="45">
        <f>q1_-(SQRT(q2_/(1-q2_))*SQRT(EVR_S1_S2*q1_*(1-q1_)))</f>
        <v>0.5</v>
      </c>
      <c r="E27" s="7"/>
      <c r="F27" s="70">
        <f>B6</f>
        <v>1</v>
      </c>
      <c r="G27" s="70">
        <f>M10</f>
        <v>1</v>
      </c>
      <c r="H27" s="7"/>
      <c r="I27" s="7"/>
      <c r="J27" s="7"/>
    </row>
    <row r="28" spans="3:10" ht="15" thickBot="1">
      <c r="C28" s="20"/>
      <c r="D28" s="7"/>
      <c r="E28" s="7"/>
      <c r="F28" s="7"/>
      <c r="G28" s="7"/>
      <c r="H28" s="7"/>
      <c r="I28" s="7"/>
      <c r="J28" s="7"/>
    </row>
    <row r="29" spans="3:10" ht="15.75" thickBot="1">
      <c r="C29" s="52" t="s">
        <v>43</v>
      </c>
      <c r="D29" s="76">
        <f>E29/100</f>
        <v>0</v>
      </c>
      <c r="E29" s="19">
        <v>0</v>
      </c>
      <c r="F29" s="19"/>
      <c r="G29" s="19"/>
      <c r="H29" s="19"/>
      <c r="I29" s="7"/>
      <c r="J29" s="7"/>
    </row>
    <row r="30" spans="1:10" ht="15">
      <c r="A30" s="55" t="s">
        <v>59</v>
      </c>
      <c r="C30" s="18"/>
      <c r="D30" s="8"/>
      <c r="E30" s="8"/>
      <c r="F30" s="8"/>
      <c r="G30" s="8"/>
      <c r="H30" s="8"/>
      <c r="I30" s="7"/>
      <c r="J30" s="7"/>
    </row>
    <row r="31" spans="3:11" ht="15">
      <c r="C31" s="18"/>
      <c r="D31" s="8"/>
      <c r="E31" s="21"/>
      <c r="F31" s="21"/>
      <c r="G31" s="21"/>
      <c r="H31" s="8"/>
      <c r="I31" s="8"/>
      <c r="J31" s="8"/>
      <c r="K31" s="8"/>
    </row>
    <row r="32" spans="3:11" ht="15">
      <c r="C32" s="18"/>
      <c r="D32" s="16"/>
      <c r="E32" s="16"/>
      <c r="F32" s="16"/>
      <c r="G32" s="16"/>
      <c r="H32" s="16"/>
      <c r="I32" s="8"/>
      <c r="J32" s="8"/>
      <c r="K32" s="8"/>
    </row>
    <row r="33" spans="3:11" ht="15">
      <c r="C33" s="18"/>
      <c r="D33" s="16"/>
      <c r="E33" s="16"/>
      <c r="F33" s="16"/>
      <c r="G33" s="16"/>
      <c r="H33" s="16"/>
      <c r="I33" s="8"/>
      <c r="J33" s="8"/>
      <c r="K33" s="8"/>
    </row>
    <row r="34" spans="3:11" ht="15">
      <c r="C34" s="8"/>
      <c r="D34" s="9"/>
      <c r="E34" s="10"/>
      <c r="F34" s="8"/>
      <c r="G34" s="8"/>
      <c r="H34" s="8"/>
      <c r="I34" s="8"/>
      <c r="J34" s="8"/>
      <c r="K34" s="8"/>
    </row>
    <row r="35" spans="3:11" ht="15">
      <c r="C35" s="8"/>
      <c r="D35" s="9"/>
      <c r="E35" s="10"/>
      <c r="F35" s="8"/>
      <c r="G35" s="8"/>
      <c r="H35" s="8"/>
      <c r="I35" s="8"/>
      <c r="J35" s="8"/>
      <c r="K35" s="8"/>
    </row>
    <row r="36" spans="3:11" ht="15">
      <c r="C36" s="8"/>
      <c r="D36" s="9"/>
      <c r="E36" s="11"/>
      <c r="F36" s="8"/>
      <c r="G36" s="8"/>
      <c r="H36" s="8"/>
      <c r="I36" s="8"/>
      <c r="J36" s="8"/>
      <c r="K36" s="8"/>
    </row>
    <row r="37" spans="3:11" ht="15">
      <c r="C37" s="8"/>
      <c r="D37" s="9"/>
      <c r="E37" s="10"/>
      <c r="F37" s="8"/>
      <c r="G37" s="8"/>
      <c r="H37" s="8"/>
      <c r="I37" s="8"/>
      <c r="J37" s="8"/>
      <c r="K37" s="8"/>
    </row>
    <row r="38" spans="3:11" ht="15">
      <c r="C38" s="8"/>
      <c r="D38" s="8"/>
      <c r="E38" s="8"/>
      <c r="F38" s="8"/>
      <c r="G38" s="8"/>
      <c r="H38" s="8"/>
      <c r="I38" s="8"/>
      <c r="J38" s="8"/>
      <c r="K38" s="8"/>
    </row>
    <row r="39" spans="3:11" ht="15">
      <c r="C39" s="8"/>
      <c r="D39" s="8"/>
      <c r="E39" s="8"/>
      <c r="F39" s="8"/>
      <c r="G39" s="8"/>
      <c r="H39" s="8"/>
      <c r="I39" s="8"/>
      <c r="J39" s="8"/>
      <c r="K39" s="8"/>
    </row>
    <row r="40" spans="3:11" ht="15">
      <c r="C40" s="8"/>
      <c r="D40" s="8"/>
      <c r="E40" s="8"/>
      <c r="F40" s="8"/>
      <c r="G40" s="8"/>
      <c r="H40" s="8"/>
      <c r="I40" s="8"/>
      <c r="J40" s="8"/>
      <c r="K40" s="8"/>
    </row>
    <row r="41" spans="3:11" ht="15">
      <c r="C41" s="8"/>
      <c r="D41" s="8"/>
      <c r="E41" s="8"/>
      <c r="F41" s="8"/>
      <c r="G41" s="8"/>
      <c r="H41" s="8"/>
      <c r="I41" s="8"/>
      <c r="J41" s="8"/>
      <c r="K41" s="8"/>
    </row>
    <row r="42" spans="3:11" ht="15">
      <c r="C42" s="25"/>
      <c r="D42" s="8"/>
      <c r="E42" s="8"/>
      <c r="F42" s="8"/>
      <c r="G42" s="8"/>
      <c r="H42" s="8"/>
      <c r="I42" s="8"/>
      <c r="J42" s="8"/>
      <c r="K42" s="8"/>
    </row>
    <row r="43" spans="3:11" ht="15">
      <c r="C43" s="26"/>
      <c r="D43" s="8"/>
      <c r="E43" s="8"/>
      <c r="F43" s="8"/>
      <c r="G43" s="8"/>
      <c r="H43" s="8"/>
      <c r="I43" s="8"/>
      <c r="J43" s="8"/>
      <c r="K43" s="8"/>
    </row>
    <row r="44" spans="3:11" ht="15">
      <c r="C44" s="26"/>
      <c r="D44" s="8"/>
      <c r="E44" s="8"/>
      <c r="F44" s="8"/>
      <c r="G44" s="8"/>
      <c r="H44" s="8"/>
      <c r="I44" s="8"/>
      <c r="J44" s="8"/>
      <c r="K44" s="8"/>
    </row>
    <row r="45" spans="3:11" ht="15">
      <c r="C45" s="26"/>
      <c r="D45" s="8"/>
      <c r="E45" s="8"/>
      <c r="F45" s="8"/>
      <c r="G45" s="8"/>
      <c r="H45" s="8"/>
      <c r="I45" s="8"/>
      <c r="J45" s="8"/>
      <c r="K45" s="8"/>
    </row>
    <row r="46" spans="3:11" ht="15">
      <c r="C46" s="8"/>
      <c r="D46" s="8"/>
      <c r="E46" s="8"/>
      <c r="F46" s="8"/>
      <c r="G46" s="8"/>
      <c r="H46" s="8"/>
      <c r="I46" s="8"/>
      <c r="J46" s="8"/>
      <c r="K46" s="8"/>
    </row>
    <row r="47" spans="2:11" ht="15">
      <c r="B47" s="27"/>
      <c r="C47" s="30"/>
      <c r="D47" s="8"/>
      <c r="E47" s="8"/>
      <c r="F47" s="8"/>
      <c r="G47" s="8"/>
      <c r="H47" s="8"/>
      <c r="I47" s="8"/>
      <c r="J47" s="8"/>
      <c r="K47" s="8"/>
    </row>
    <row r="48" spans="3:11" ht="15">
      <c r="C48" s="26"/>
      <c r="D48" s="9"/>
      <c r="E48" s="8"/>
      <c r="F48" s="8"/>
      <c r="G48" s="8"/>
      <c r="H48" s="8"/>
      <c r="I48" s="8"/>
      <c r="J48" s="8"/>
      <c r="K48" s="8"/>
    </row>
    <row r="49" spans="3:4" ht="15">
      <c r="C49" s="26"/>
      <c r="D49" s="29"/>
    </row>
    <row r="50" spans="3:4" ht="15">
      <c r="C50" s="26"/>
      <c r="D50" s="9"/>
    </row>
    <row r="53" ht="15">
      <c r="D53" s="2"/>
    </row>
    <row r="54" spans="4:5" ht="15">
      <c r="D54" s="28"/>
      <c r="E54" s="28"/>
    </row>
    <row r="55" spans="4:5" ht="15">
      <c r="D55" s="14"/>
      <c r="E55" s="14"/>
    </row>
    <row r="56" spans="4:5" ht="15">
      <c r="D56" s="14"/>
      <c r="E56" s="14"/>
    </row>
    <row r="57" spans="4:5" ht="15">
      <c r="D57" s="14"/>
      <c r="E57" s="14"/>
    </row>
    <row r="58" spans="4:5" ht="15">
      <c r="D58" s="14"/>
      <c r="E58" s="14"/>
    </row>
    <row r="59" spans="4:5" ht="15">
      <c r="D59" s="14"/>
      <c r="E59" s="14"/>
    </row>
    <row r="60" spans="4:5" ht="15">
      <c r="D60" s="14"/>
      <c r="E60" s="14"/>
    </row>
    <row r="61" spans="4:5" ht="15">
      <c r="D61" s="14"/>
      <c r="E61" s="14"/>
    </row>
    <row r="62" spans="4:5" ht="15">
      <c r="D62" s="14"/>
      <c r="E62" s="14"/>
    </row>
    <row r="63" spans="4:5" ht="15">
      <c r="D63" s="14"/>
      <c r="E63" s="14"/>
    </row>
    <row r="64" spans="4:5" ht="15">
      <c r="D64" s="14"/>
      <c r="E64" s="14"/>
    </row>
    <row r="65" spans="4:5" ht="15">
      <c r="D65" s="14"/>
      <c r="E65" s="14"/>
    </row>
    <row r="69" spans="3:4" ht="15">
      <c r="C69" s="12"/>
      <c r="D69" s="4"/>
    </row>
    <row r="70" spans="3:4" ht="15">
      <c r="C70" s="26"/>
      <c r="D70" s="14"/>
    </row>
    <row r="71" ht="15">
      <c r="C71" s="26"/>
    </row>
    <row r="72" spans="3:4" ht="15">
      <c r="C72" s="26"/>
      <c r="D72" s="14"/>
    </row>
    <row r="74" ht="15">
      <c r="C74" s="13"/>
    </row>
    <row r="75" spans="3:11" ht="15">
      <c r="C75" s="31"/>
      <c r="D75" s="31"/>
      <c r="E75" s="31"/>
      <c r="F75" s="31"/>
      <c r="G75" s="31"/>
      <c r="H75" s="31"/>
      <c r="I75" s="31"/>
      <c r="J75" s="31"/>
      <c r="K75" s="31"/>
    </row>
    <row r="76" ht="15">
      <c r="K76" s="32"/>
    </row>
    <row r="78" spans="3:11" ht="15">
      <c r="C78" s="31"/>
      <c r="D78" s="31"/>
      <c r="E78" s="31"/>
      <c r="F78" s="31"/>
      <c r="G78" s="31"/>
      <c r="H78" s="31"/>
      <c r="I78" s="31"/>
      <c r="J78" s="31"/>
      <c r="K78" s="31"/>
    </row>
    <row r="79" ht="15">
      <c r="K79" s="32"/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3:H15"/>
  <sheetViews>
    <sheetView workbookViewId="0" topLeftCell="A1">
      <selection activeCell="G15" sqref="G15"/>
    </sheetView>
  </sheetViews>
  <sheetFormatPr defaultColWidth="8.88671875" defaultRowHeight="15"/>
  <cols>
    <col min="1" max="16384" width="8.77734375" style="43" customWidth="1"/>
  </cols>
  <sheetData>
    <row r="3" spans="2:8" ht="17.25">
      <c r="B3" s="79" t="s">
        <v>61</v>
      </c>
      <c r="E3" s="79" t="s">
        <v>71</v>
      </c>
      <c r="H3" s="80" t="s">
        <v>74</v>
      </c>
    </row>
    <row r="4" spans="1:6" ht="15.75">
      <c r="A4" s="83">
        <f>SQRT(EVR_B_S1)</f>
        <v>0.7071067811865476</v>
      </c>
      <c r="B4" s="77" t="s">
        <v>62</v>
      </c>
      <c r="C4" s="43">
        <f>Cov_BS1/(SQRT(Var_B*Var_S1))</f>
        <v>0.7071067811865475</v>
      </c>
      <c r="E4" s="44" t="s">
        <v>72</v>
      </c>
      <c r="F4" s="47">
        <f>H_B-H_B_S1</f>
        <v>1</v>
      </c>
    </row>
    <row r="5" spans="1:6" ht="15.75">
      <c r="A5" s="83">
        <f>SQRT(EVR_B_S2)</f>
        <v>0.7071067811865476</v>
      </c>
      <c r="B5" s="77" t="s">
        <v>63</v>
      </c>
      <c r="C5" s="78">
        <f>Cov_BS2/(SQRT(Var_B*Var_S2))</f>
        <v>0.7071067811865475</v>
      </c>
      <c r="D5" s="62">
        <f>C4/C5</f>
        <v>1</v>
      </c>
      <c r="E5" s="44" t="s">
        <v>73</v>
      </c>
      <c r="F5" s="81">
        <f>H_B-H_B_S2</f>
        <v>1</v>
      </c>
    </row>
    <row r="6" spans="2:6" ht="13.5">
      <c r="B6" s="54" t="s">
        <v>64</v>
      </c>
      <c r="C6" s="68">
        <f>SUM(C4:C5)</f>
        <v>1.414213562373095</v>
      </c>
      <c r="E6" s="54" t="s">
        <v>64</v>
      </c>
      <c r="F6" s="82">
        <f>SUM(F4:F5)</f>
        <v>2</v>
      </c>
    </row>
    <row r="8" spans="2:6" ht="15.75">
      <c r="B8" s="44" t="s">
        <v>65</v>
      </c>
      <c r="C8" s="47">
        <f>(P_sc1*(Scen1-E_B)*(1-E_S1))+(P_sc2*(Scen2-E_B)*(1-E_S1))+(P_sc3*(Scen3-E_B)*(0-E_S1))+(P_sc4*(Scen4-E_B)*(0-E_S1))</f>
        <v>12.5</v>
      </c>
      <c r="E8" s="47" t="s">
        <v>75</v>
      </c>
      <c r="F8" s="47">
        <f>-(P_sc1*LOG(P_sc1,2))-(P_sc2*LOG(P_sc2,2))-(P_sc3*LOG(P_sc3,2))-(P_sc4*LOG(P_sc4,2))</f>
        <v>2</v>
      </c>
    </row>
    <row r="9" spans="2:6" ht="15.75">
      <c r="B9" s="44" t="s">
        <v>66</v>
      </c>
      <c r="C9" s="47">
        <f>(P_sc1*(Scen1-E_B)*(1-E_S2))+(P_sc2*(Scen2-E_B)*(0-E_S2))+(P_sc3*(Scen3-E_B)*(1-E_S2))+(P_sc4*(Scen4-E_B)*(0-E_S2))</f>
        <v>12.5</v>
      </c>
      <c r="E9" s="44" t="s">
        <v>76</v>
      </c>
      <c r="F9" s="47">
        <f>(q1_*(-((q2up*LOG(q2up,2))+((1-q2up)*LOG(1-q2up,2)))))+((1-q1_)*(-((q2down*LOG(q2down,2))+((1-q2down)*LOG(1-q2down,2)))))</f>
        <v>1</v>
      </c>
    </row>
    <row r="10" spans="2:6" ht="15.75">
      <c r="B10" s="44" t="s">
        <v>8</v>
      </c>
      <c r="C10" s="47">
        <f>Var_B</f>
        <v>1250</v>
      </c>
      <c r="E10" s="44" t="s">
        <v>77</v>
      </c>
      <c r="F10" s="47">
        <f>(q2_*(-((q1up*LOG(q1up,2))+((1-q1up)*LOG(1-q1up,2)))))+((1-q2_)*(-((q1down*LOG(q1down,2))+((1-q1down)*LOG(1-q1down,2)))))</f>
        <v>1</v>
      </c>
    </row>
    <row r="11" spans="2:3" ht="15.75">
      <c r="B11" s="44" t="s">
        <v>67</v>
      </c>
      <c r="C11" s="47">
        <f>q1_*(1-q1_)</f>
        <v>0.25</v>
      </c>
    </row>
    <row r="12" spans="2:3" ht="15.75">
      <c r="B12" s="44" t="s">
        <v>68</v>
      </c>
      <c r="C12" s="47">
        <f>q2_*(1-q2_)</f>
        <v>0.25</v>
      </c>
    </row>
    <row r="13" spans="2:3" ht="15.75">
      <c r="B13" s="44" t="s">
        <v>69</v>
      </c>
      <c r="C13" s="47">
        <f>q1_</f>
        <v>0.5</v>
      </c>
    </row>
    <row r="14" spans="2:3" ht="15.75">
      <c r="B14" s="44" t="s">
        <v>70</v>
      </c>
      <c r="C14" s="47">
        <f>q2_</f>
        <v>0.5</v>
      </c>
    </row>
    <row r="15" spans="2:3" ht="13.5">
      <c r="B15" s="44" t="s">
        <v>5</v>
      </c>
      <c r="C15" s="47">
        <f>E_B</f>
        <v>150</v>
      </c>
    </row>
  </sheetData>
  <printOptions/>
  <pageMargins left="0.75" right="0.75" top="1" bottom="1" header="0.492125985" footer="0.49212598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 Antonio G. Dias</cp:lastModifiedBy>
  <cp:lastPrinted>2003-06-02T03:27:09Z</cp:lastPrinted>
  <dcterms:created xsi:type="dcterms:W3CDTF">2003-05-17T21:08:25Z</dcterms:created>
  <dcterms:modified xsi:type="dcterms:W3CDTF">2004-08-06T02:10:23Z</dcterms:modified>
  <cp:category/>
  <cp:version/>
  <cp:contentType/>
  <cp:contentStatus/>
</cp:coreProperties>
</file>